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S:\Projets\Projet 3010302 - REAFIE\5-Livrables\3-Infofiches_VersionsFinale\Publication\Fiches3_4\VersionPublisher_aout24\"/>
    </mc:Choice>
  </mc:AlternateContent>
  <xr:revisionPtr revIDLastSave="0" documentId="13_ncr:1_{8E14D801-3655-4D94-9A12-AC11BE7117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A-Tubulure et Collecteurs" sheetId="5" r:id="rId1"/>
    <sheet name="1B - Extracteurs" sheetId="9" r:id="rId2"/>
    <sheet name="2-Réservoirs" sheetId="6" r:id="rId3"/>
    <sheet name="3-Concentrateurs membranaires" sheetId="7" r:id="rId4"/>
    <sheet name="4-Évaporateur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5" i="7" l="1"/>
  <c r="E94" i="7"/>
  <c r="E74" i="7"/>
  <c r="D74" i="7"/>
  <c r="C74" i="7"/>
  <c r="B74" i="7"/>
  <c r="E67" i="7"/>
  <c r="D67" i="7"/>
  <c r="C67" i="7"/>
  <c r="B67" i="7"/>
  <c r="C19" i="6" l="1"/>
  <c r="D19" i="6" l="1"/>
  <c r="D20" i="6" s="1"/>
  <c r="E101" i="6" s="1"/>
  <c r="C20" i="6"/>
  <c r="D15" i="9" l="1"/>
  <c r="C15" i="9"/>
  <c r="C16" i="9" s="1"/>
  <c r="B13" i="9"/>
  <c r="D24" i="9" l="1"/>
  <c r="G15" i="9"/>
  <c r="D16" i="9"/>
  <c r="G16" i="9" s="1"/>
  <c r="E29" i="9" s="1"/>
  <c r="E24" i="9"/>
  <c r="H15" i="9"/>
  <c r="F24" i="9" s="1"/>
  <c r="I15" i="9"/>
  <c r="G24" i="9" s="1"/>
  <c r="B36" i="8"/>
  <c r="I16" i="9" l="1"/>
  <c r="G29" i="9" s="1"/>
  <c r="D29" i="9"/>
  <c r="H16" i="9"/>
  <c r="F29" i="9" s="1"/>
  <c r="G101" i="6"/>
  <c r="E59" i="6" l="1"/>
  <c r="E60" i="6" s="1"/>
  <c r="D92" i="6" l="1"/>
  <c r="I19" i="6"/>
  <c r="G92" i="6" s="1"/>
  <c r="H19" i="6"/>
  <c r="G19" i="6"/>
  <c r="E92" i="6" s="1"/>
  <c r="B116" i="7"/>
  <c r="E133" i="7" s="1"/>
  <c r="H20" i="6" l="1"/>
  <c r="G20" i="6"/>
  <c r="F101" i="6" s="1"/>
  <c r="I20" i="6"/>
  <c r="D101" i="6"/>
  <c r="F92" i="6"/>
  <c r="E53" i="7"/>
  <c r="E54" i="7" s="1"/>
  <c r="D53" i="7"/>
  <c r="D54" i="7" s="1"/>
  <c r="B59" i="6" l="1"/>
  <c r="B63" i="6" s="1"/>
  <c r="B64" i="6" s="1"/>
  <c r="E67" i="8" l="1"/>
  <c r="B67" i="8"/>
  <c r="C23" i="8"/>
  <c r="B23" i="8"/>
  <c r="F23" i="8"/>
  <c r="E23" i="8"/>
  <c r="F89" i="8" l="1"/>
  <c r="F90" i="8" s="1"/>
  <c r="F109" i="8" s="1"/>
  <c r="E89" i="8"/>
  <c r="E101" i="8" s="1"/>
  <c r="B89" i="8"/>
  <c r="D101" i="8" s="1"/>
  <c r="F79" i="8"/>
  <c r="F100" i="8" s="1"/>
  <c r="E79" i="8"/>
  <c r="E80" i="8" s="1"/>
  <c r="E108" i="8" s="1"/>
  <c r="B79" i="8"/>
  <c r="B80" i="8" s="1"/>
  <c r="D108" i="8" s="1"/>
  <c r="F24" i="8"/>
  <c r="F25" i="8" s="1"/>
  <c r="E24" i="8"/>
  <c r="C24" i="8"/>
  <c r="C25" i="8" s="1"/>
  <c r="B24" i="8"/>
  <c r="B25" i="8" s="1"/>
  <c r="D115" i="7"/>
  <c r="E115" i="7"/>
  <c r="B115" i="7"/>
  <c r="B117" i="7" s="1"/>
  <c r="F94" i="7"/>
  <c r="G94" i="7"/>
  <c r="D94" i="7"/>
  <c r="D10" i="8"/>
  <c r="C16" i="8"/>
  <c r="C17" i="8" s="1"/>
  <c r="B16" i="8"/>
  <c r="B17" i="8" s="1"/>
  <c r="G24" i="8" l="1"/>
  <c r="F98" i="8" s="1"/>
  <c r="B90" i="8"/>
  <c r="D109" i="8" s="1"/>
  <c r="E90" i="8"/>
  <c r="F101" i="8"/>
  <c r="D100" i="8"/>
  <c r="E100" i="8"/>
  <c r="F80" i="8"/>
  <c r="F108" i="8" s="1"/>
  <c r="E25" i="8"/>
  <c r="G25" i="8" s="1"/>
  <c r="F106" i="8" s="1"/>
  <c r="D24" i="8"/>
  <c r="E98" i="8" s="1"/>
  <c r="D25" i="8"/>
  <c r="E106" i="8" s="1"/>
  <c r="D16" i="8"/>
  <c r="D98" i="8" s="1"/>
  <c r="D17" i="8"/>
  <c r="D106" i="8" s="1"/>
  <c r="E41" i="7"/>
  <c r="F126" i="7" s="1"/>
  <c r="F41" i="7"/>
  <c r="F42" i="7" s="1"/>
  <c r="G140" i="7" s="1"/>
  <c r="G41" i="7"/>
  <c r="G42" i="7" s="1"/>
  <c r="H140" i="7" s="1"/>
  <c r="B41" i="7"/>
  <c r="C126" i="7" s="1"/>
  <c r="C53" i="7"/>
  <c r="G127" i="7"/>
  <c r="H127" i="7"/>
  <c r="B53" i="7"/>
  <c r="F128" i="7"/>
  <c r="G128" i="7"/>
  <c r="H128" i="7"/>
  <c r="B68" i="7"/>
  <c r="E142" i="7" s="1"/>
  <c r="C75" i="7"/>
  <c r="F131" i="7" s="1"/>
  <c r="D75" i="7"/>
  <c r="G131" i="7" s="1"/>
  <c r="E75" i="7"/>
  <c r="H131" i="7" s="1"/>
  <c r="B75" i="7"/>
  <c r="E131" i="7" s="1"/>
  <c r="E87" i="7"/>
  <c r="F129" i="7" s="1"/>
  <c r="F87" i="7"/>
  <c r="G129" i="7" s="1"/>
  <c r="G87" i="7"/>
  <c r="G88" i="7" s="1"/>
  <c r="H143" i="7" s="1"/>
  <c r="D87" i="7"/>
  <c r="D88" i="7" s="1"/>
  <c r="E143" i="7" s="1"/>
  <c r="E95" i="7"/>
  <c r="E96" i="7" s="1"/>
  <c r="F146" i="7" s="1"/>
  <c r="F95" i="7"/>
  <c r="F96" i="7" s="1"/>
  <c r="G146" i="7" s="1"/>
  <c r="G95" i="7"/>
  <c r="H132" i="7" s="1"/>
  <c r="D95" i="7"/>
  <c r="E132" i="7" s="1"/>
  <c r="C108" i="7"/>
  <c r="F130" i="7" s="1"/>
  <c r="D108" i="7"/>
  <c r="G130" i="7" s="1"/>
  <c r="E108" i="7"/>
  <c r="H130" i="7" s="1"/>
  <c r="B108" i="7"/>
  <c r="E130" i="7" s="1"/>
  <c r="C116" i="7"/>
  <c r="D116" i="7"/>
  <c r="G133" i="7" s="1"/>
  <c r="E116" i="7"/>
  <c r="H133" i="7" s="1"/>
  <c r="E147" i="7"/>
  <c r="C132" i="7"/>
  <c r="D132" i="7"/>
  <c r="C87" i="7"/>
  <c r="D129" i="7" s="1"/>
  <c r="B87" i="7"/>
  <c r="C129" i="7" s="1"/>
  <c r="E68" i="7"/>
  <c r="H142" i="7" s="1"/>
  <c r="C68" i="7"/>
  <c r="F142" i="7" s="1"/>
  <c r="H141" i="7"/>
  <c r="G141" i="7"/>
  <c r="C41" i="7"/>
  <c r="D126" i="7" s="1"/>
  <c r="E29" i="7"/>
  <c r="H125" i="7" s="1"/>
  <c r="D29" i="7"/>
  <c r="G125" i="7" s="1"/>
  <c r="C29" i="7"/>
  <c r="F125" i="7" s="1"/>
  <c r="B29" i="7"/>
  <c r="B30" i="7" s="1"/>
  <c r="E139" i="7" s="1"/>
  <c r="G96" i="7" l="1"/>
  <c r="H146" i="7" s="1"/>
  <c r="E117" i="7"/>
  <c r="H147" i="7" s="1"/>
  <c r="E88" i="7"/>
  <c r="F143" i="7" s="1"/>
  <c r="C30" i="7"/>
  <c r="F139" i="7" s="1"/>
  <c r="C117" i="7"/>
  <c r="F147" i="7" s="1"/>
  <c r="F133" i="7"/>
  <c r="B109" i="7"/>
  <c r="E144" i="7" s="1"/>
  <c r="C109" i="7"/>
  <c r="F144" i="7" s="1"/>
  <c r="F88" i="7"/>
  <c r="G143" i="7" s="1"/>
  <c r="C76" i="7"/>
  <c r="F145" i="7" s="1"/>
  <c r="E109" i="7"/>
  <c r="H144" i="7" s="1"/>
  <c r="D109" i="7"/>
  <c r="G144" i="7" s="1"/>
  <c r="D117" i="7"/>
  <c r="G147" i="7" s="1"/>
  <c r="D96" i="7"/>
  <c r="E146" i="7" s="1"/>
  <c r="D68" i="7"/>
  <c r="G142" i="7" s="1"/>
  <c r="D30" i="7"/>
  <c r="G139" i="7" s="1"/>
  <c r="E30" i="7"/>
  <c r="H139" i="7" s="1"/>
  <c r="D76" i="7"/>
  <c r="G145" i="7" s="1"/>
  <c r="E76" i="7"/>
  <c r="H145" i="7" s="1"/>
  <c r="B76" i="7"/>
  <c r="E145" i="7" s="1"/>
  <c r="E127" i="7"/>
  <c r="B54" i="7"/>
  <c r="E141" i="7" s="1"/>
  <c r="F127" i="7"/>
  <c r="C54" i="7"/>
  <c r="F141" i="7" s="1"/>
  <c r="E42" i="7"/>
  <c r="F140" i="7" s="1"/>
  <c r="E109" i="8"/>
  <c r="E128" i="7"/>
  <c r="H126" i="7"/>
  <c r="E125" i="7"/>
  <c r="G126" i="7"/>
  <c r="E129" i="7"/>
  <c r="F132" i="7"/>
  <c r="H129" i="7"/>
  <c r="G132" i="7"/>
  <c r="C80" i="6"/>
  <c r="B53" i="6"/>
  <c r="G43" i="6"/>
  <c r="G44" i="6" s="1"/>
  <c r="G103" i="6" s="1"/>
  <c r="F43" i="6"/>
  <c r="F94" i="6" s="1"/>
  <c r="C43" i="6"/>
  <c r="D94" i="6" s="1"/>
  <c r="F32" i="6"/>
  <c r="F33" i="6" s="1"/>
  <c r="F102" i="6" s="1"/>
  <c r="G32" i="6"/>
  <c r="G93" i="6" s="1"/>
  <c r="C32" i="6"/>
  <c r="D43" i="8"/>
  <c r="D46" i="8" s="1"/>
  <c r="B42" i="8"/>
  <c r="C41" i="8"/>
  <c r="C40" i="8"/>
  <c r="C39" i="8"/>
  <c r="B39" i="8"/>
  <c r="C42" i="7"/>
  <c r="B42" i="7"/>
  <c r="C15" i="7"/>
  <c r="C18" i="7" s="1"/>
  <c r="E124" i="7" s="1"/>
  <c r="B73" i="6"/>
  <c r="C79" i="6" s="1"/>
  <c r="F28" i="5"/>
  <c r="E28" i="5"/>
  <c r="F27" i="5"/>
  <c r="E27" i="5"/>
  <c r="G11" i="5"/>
  <c r="G12" i="5" s="1"/>
  <c r="F11" i="5"/>
  <c r="F12" i="5" s="1"/>
  <c r="B18" i="5" s="1"/>
  <c r="C11" i="5"/>
  <c r="C12" i="5" s="1"/>
  <c r="D25" i="5" s="1"/>
  <c r="B11" i="5"/>
  <c r="B12" i="5" s="1"/>
  <c r="C25" i="5" s="1"/>
  <c r="C28" i="5" s="1"/>
  <c r="C33" i="6" l="1"/>
  <c r="D102" i="6" s="1"/>
  <c r="D93" i="6"/>
  <c r="F63" i="6"/>
  <c r="F95" i="6" s="1"/>
  <c r="G63" i="6"/>
  <c r="G95" i="6" s="1"/>
  <c r="E63" i="6"/>
  <c r="E95" i="6" s="1"/>
  <c r="D49" i="8"/>
  <c r="D50" i="8" s="1"/>
  <c r="D56" i="8" s="1"/>
  <c r="D65" i="8" s="1"/>
  <c r="D47" i="8"/>
  <c r="C81" i="6"/>
  <c r="B84" i="6" s="1"/>
  <c r="E84" i="6" s="1"/>
  <c r="F44" i="6"/>
  <c r="F103" i="6" s="1"/>
  <c r="G33" i="6"/>
  <c r="G102" i="6" s="1"/>
  <c r="D95" i="6"/>
  <c r="G94" i="6"/>
  <c r="C44" i="6"/>
  <c r="D103" i="6" s="1"/>
  <c r="F93" i="6"/>
  <c r="C42" i="8"/>
  <c r="C43" i="8" s="1"/>
  <c r="B43" i="8"/>
  <c r="B46" i="8" s="1"/>
  <c r="C24" i="5"/>
  <c r="C27" i="5" s="1"/>
  <c r="C18" i="5"/>
  <c r="D24" i="5"/>
  <c r="D28" i="5"/>
  <c r="F64" i="6" l="1"/>
  <c r="F104" i="6" s="1"/>
  <c r="G64" i="6"/>
  <c r="G104" i="6" s="1"/>
  <c r="E64" i="6"/>
  <c r="E104" i="6" s="1"/>
  <c r="D104" i="6"/>
  <c r="B85" i="6"/>
  <c r="E96" i="6"/>
  <c r="F84" i="6"/>
  <c r="F96" i="6" s="1"/>
  <c r="G84" i="6"/>
  <c r="G96" i="6" s="1"/>
  <c r="G65" i="8"/>
  <c r="D96" i="6"/>
  <c r="B49" i="8"/>
  <c r="B50" i="8" s="1"/>
  <c r="B56" i="8" s="1"/>
  <c r="E65" i="8" s="1"/>
  <c r="B47" i="8"/>
  <c r="C56" i="8"/>
  <c r="C46" i="8"/>
  <c r="C26" i="5"/>
  <c r="E26" i="5" s="1"/>
  <c r="E29" i="5" s="1"/>
  <c r="F65" i="8"/>
  <c r="C65" i="8"/>
  <c r="D26" i="5"/>
  <c r="D27" i="5"/>
  <c r="E85" i="6" l="1"/>
  <c r="E105" i="6" s="1"/>
  <c r="F85" i="6"/>
  <c r="F105" i="6" s="1"/>
  <c r="G85" i="6"/>
  <c r="G105" i="6" s="1"/>
  <c r="D105" i="6"/>
  <c r="C49" i="8"/>
  <c r="C50" i="8" s="1"/>
  <c r="B51" i="8" s="1"/>
  <c r="C47" i="8"/>
  <c r="E66" i="8"/>
  <c r="B65" i="8"/>
  <c r="B66" i="8" s="1"/>
  <c r="B57" i="8"/>
  <c r="B59" i="8" s="1"/>
  <c r="F26" i="5"/>
  <c r="E68" i="8" l="1"/>
  <c r="F107" i="8" s="1"/>
  <c r="F99" i="8"/>
  <c r="D107" i="8"/>
  <c r="D99" i="8"/>
  <c r="B68" i="8"/>
  <c r="E107" i="8" s="1"/>
  <c r="E99" i="8"/>
  <c r="F2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Jessica Houde</author>
  </authors>
  <commentList>
    <comment ref="C10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Inscrire le volume réel de solution d'assainissement que le producteur souhaite utiliser</t>
        </r>
      </text>
    </comment>
    <comment ref="G10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Inscrire le volume réel de solution d'assainissement que le producteur souhaite utiliser</t>
        </r>
      </text>
    </comment>
    <comment ref="C17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Inscrire le volume réel de rinçage de premières coulées de sève que le producteur pense rejeter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Jessica Houde</author>
  </authors>
  <commentList>
    <comment ref="H12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 xml:space="preserve">Jessica Houde:
</t>
        </r>
        <r>
          <rPr>
            <sz val="9"/>
            <color indexed="81"/>
            <rFont val="Tahoma"/>
            <charset val="1"/>
          </rPr>
          <t>Volume total de rinçage = Volume complet de rinçage requis pour qu'il ne reste plus de résidus de produits chimiques dans l'équipement.
pH et conductivité électrique eau rinçage entrée = pH et conductivité électrique eau rinçage sortie</t>
        </r>
      </text>
    </comment>
    <comment ref="I12" authorId="0" shapeId="0" xr:uid="{00000000-0006-0000-0100-000002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Volume critique = Volume d'eaux de rinçage dont le pH est hors norme (&lt; 6,0 ou&gt; 9,5) qui doit être neutralisé avant le rejet à l'environnement.</t>
        </r>
      </text>
    </comment>
    <comment ref="D13" authorId="0" shapeId="0" xr:uid="{00000000-0006-0000-0100-000003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Indiquer le volume de lavage qui sera réellement utilisé pour chaque 10 L de capacité de l'extracteur</t>
        </r>
      </text>
    </comment>
    <comment ref="H13" authorId="0" shapeId="0" xr:uid="{00000000-0006-0000-0100-000004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Théorie :
Utiliser 0,5 L de solution de lavage par 10 L de capacité de l'extracteur.
Faire plusieurs rinçages successifs, chaque fois avec le même volume que la solution de lavage.
Si vous voulez utiliser un plus grand volume à chaque rinçage successif, indiquer le nombre ici.</t>
        </r>
      </text>
    </comment>
    <comment ref="I13" authorId="0" shapeId="0" xr:uid="{00000000-0006-0000-0100-000005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Théorie :
Utiliser 0,5 L de solution de lavage par 10 L de capacité de l'extracteur.
Faire plusieurs rinçages successifs, chaque fois avec le même volume que la solution de lavage.
Si vous voulez utiliser un plus grand volume à chaque rinçage successif, indiquer le nombre ici.</t>
        </r>
      </text>
    </comment>
    <comment ref="H14" authorId="0" shapeId="0" xr:uid="{00000000-0006-0000-0100-000006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Inscrire lenombre de rinçage successif prévu pour qu'il ne reste plus de résidus de solution de produits chimiques dans l'équipement.</t>
        </r>
      </text>
    </comment>
    <comment ref="I14" authorId="0" shapeId="0" xr:uid="{00000000-0006-0000-0100-000007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Inscrire lenombre de rinçage successif prévu pour atteindre les normes environnementales de pH (entre 6,0 et 9,5).</t>
        </r>
      </text>
    </comment>
    <comment ref="I15" authorId="0" shapeId="0" xr:uid="{00000000-0006-0000-0100-000008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Toujours valider que le pH de rejet a atteint les normes environnementales (entre 6,0 et 9,5) avant de rejeter à l'environnement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Jessica Houde</author>
  </authors>
  <commentList>
    <comment ref="H14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 xml:space="preserve">Jessica Houde:
</t>
        </r>
        <r>
          <rPr>
            <sz val="9"/>
            <color indexed="81"/>
            <rFont val="Tahoma"/>
            <charset val="1"/>
          </rPr>
          <t>Volume total de rinçage = Volume complet de rinçage requis pour qu'il ne reste plus de résidus de produits chimiques dans l'équipement.
pH et conductivité électrique eau rinçage entrée = pH et conductivité électrique eau rinçage sortie</t>
        </r>
      </text>
    </comment>
    <comment ref="I14" authorId="0" shapeId="0" xr:uid="{00000000-0006-0000-0200-000002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Volume critique = Volume d'eaux de rinçage dont le pH est hors norme (&lt; 6,0 ou&gt; 9,5) qui doit être neutralisé avant le rejet à l'environnement.</t>
        </r>
      </text>
    </comment>
    <comment ref="D15" authorId="0" shapeId="0" xr:uid="{00000000-0006-0000-0200-000003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Indiquer le volume de lavage qui sera réellement utilisé pour chaque 100 L de capacité du réservoir</t>
        </r>
      </text>
    </comment>
    <comment ref="H15" authorId="0" shapeId="0" xr:uid="{00000000-0006-0000-0200-000004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Théorie :
Utiliser le volume recommandé de solution de lavage par 100 L de capacité du réservoir (selon sa dimension).
Faire plusieurs rinçages successifs, chaque fois avec le même volume que la solution de lavage.
Si vous voulez utiliser un plus grand volume à chaque rinçage successif, indiquer le nombre ici.</t>
        </r>
      </text>
    </comment>
    <comment ref="I15" authorId="0" shapeId="0" xr:uid="{00000000-0006-0000-0200-000005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Théorie :
Utiliser le volume recommandé de solution de lavage par 100 L de capacité du réservoir (selon sa dimension).
Faire plusieurs rinçages successifs, chaque fois avec le même volume que la solution de lavage.
Si vous voulez utiliser un plus grand volume à chaque rinçage successif, indiquer le nombre ici.</t>
        </r>
      </text>
    </comment>
    <comment ref="H16" authorId="0" shapeId="0" xr:uid="{00000000-0006-0000-0200-000006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Inscrire lenombre de rinçage successif prévu pour qu'il ne reste plus de résidus de solution de produits chimiques dans l'équipement.</t>
        </r>
      </text>
    </comment>
    <comment ref="I16" authorId="0" shapeId="0" xr:uid="{00000000-0006-0000-0200-000007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Inscrire lenombre de rinçage successif prévu pour atteindre les normes environnementales de pH (entre 6,0 et 9,5).</t>
        </r>
      </text>
    </comment>
    <comment ref="F30" authorId="0" shapeId="0" xr:uid="{00000000-0006-0000-0200-000008000000}">
      <text>
        <r>
          <rPr>
            <b/>
            <sz val="9"/>
            <color indexed="81"/>
            <rFont val="Tahoma"/>
            <charset val="1"/>
          </rPr>
          <t xml:space="preserve">Jessica Houde:
</t>
        </r>
        <r>
          <rPr>
            <sz val="9"/>
            <color indexed="81"/>
            <rFont val="Tahoma"/>
            <charset val="1"/>
          </rPr>
          <t>Volume total de rinçage = Volume complet de rinçage requis pour qu'il ne reste plus de résidus de produits chimiques dans l'équipement.
pH et conductivité électrique eau rinçage entrée = pH et conductivité électrique eau rinçage sortie</t>
        </r>
      </text>
    </comment>
    <comment ref="G30" authorId="0" shapeId="0" xr:uid="{00000000-0006-0000-0200-000009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Volume critique = Volume d'eaux de rinçage dont le pH est hors norme (&lt; 6,0 ou&gt; 9,5) qui doit être neutralisé avant le rejet à l'environnement.</t>
        </r>
      </text>
    </comment>
    <comment ref="C31" authorId="0" shapeId="0" xr:uid="{00000000-0006-0000-0200-00000A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Si la capacité de la cuve est adaptée au système, 1 remplissage devrait être suffisant.</t>
        </r>
      </text>
    </comment>
    <comment ref="F31" authorId="0" shapeId="0" xr:uid="{00000000-0006-0000-0200-00000B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Il est recommandé de faire au moins 3 rinçages successifs avec le même volume que la solution de lavage chaque fois.</t>
        </r>
      </text>
    </comment>
    <comment ref="G31" authorId="0" shapeId="0" xr:uid="{00000000-0006-0000-0200-00000C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Il est recommandé de faire au moins 1 rinçage avec le même volume que la solution de lavage.
Toujours vérifier si le pH a atteint les normes environnementales pour décider si on doit continuer à accumuler l'eau pour neutralisation</t>
        </r>
      </text>
    </comment>
    <comment ref="F41" authorId="0" shapeId="0" xr:uid="{00000000-0006-0000-0200-00000D000000}">
      <text>
        <r>
          <rPr>
            <b/>
            <sz val="9"/>
            <color indexed="81"/>
            <rFont val="Tahoma"/>
            <charset val="1"/>
          </rPr>
          <t xml:space="preserve">Jessica Houde:
</t>
        </r>
        <r>
          <rPr>
            <sz val="9"/>
            <color indexed="81"/>
            <rFont val="Tahoma"/>
            <charset val="1"/>
          </rPr>
          <t>Volume total de rinçage = Volume complet de rinçage requis pour qu'il ne reste plus de résidus de produits chimiques dans l'équipement.
pH et conductivité électrique eau rinçage entrée = pH et conductivité électrique eau rinçage sortie</t>
        </r>
      </text>
    </comment>
    <comment ref="G41" authorId="0" shapeId="0" xr:uid="{00000000-0006-0000-0200-00000E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Volume critique = Volume d'eaux de rinçage dont le pH est hors norme (&lt; 6,0 ou&gt; 9,5) qui doit être neutralisé avant le rejet à l'environnement.</t>
        </r>
      </text>
    </comment>
    <comment ref="C42" authorId="0" shapeId="0" xr:uid="{00000000-0006-0000-0200-00000F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Le temps de lavage prévu doit être déterminé par le producteur</t>
        </r>
      </text>
    </comment>
    <comment ref="F42" authorId="0" shapeId="0" xr:uid="{00000000-0006-0000-0200-000010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Il est recommandé de faire au moins 3 rinçages successifs avec le même volume que la solution de lavage chaque fois.</t>
        </r>
      </text>
    </comment>
    <comment ref="G42" authorId="0" shapeId="0" xr:uid="{00000000-0006-0000-0200-000011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Il est recommandé de faire au moins 1 rinçage avec le même volume que la solution de lavage.
Toujours vérifier si le pH a atteint les normes environnementales pour décider si on doit continuer à accumuler l'eau pour neutralisation</t>
        </r>
      </text>
    </comment>
    <comment ref="F57" authorId="0" shapeId="0" xr:uid="{00000000-0006-0000-0200-000012000000}">
      <text>
        <r>
          <rPr>
            <b/>
            <sz val="9"/>
            <color indexed="81"/>
            <rFont val="Tahoma"/>
            <charset val="1"/>
          </rPr>
          <t xml:space="preserve">Jessica Houde:
</t>
        </r>
        <r>
          <rPr>
            <sz val="9"/>
            <color indexed="81"/>
            <rFont val="Tahoma"/>
            <charset val="1"/>
          </rPr>
          <t>Volume total de rinçage = Volume complet de rinçage requis pour qu'il ne reste plus de résidus de produits chimiques dans l'équipement.
pH et conductivité électrique eau rinçage entrée = pH et conductivité électrique eau rinçage sortie</t>
        </r>
      </text>
    </comment>
    <comment ref="G57" authorId="0" shapeId="0" xr:uid="{00000000-0006-0000-0200-000013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Volume critique = Volume d'eaux de rinçage dont le pH est hors norme (&lt; 6,0 ou&gt; 9,5) qui doit être neutralisé avant le rejet à l'environnement.</t>
        </r>
      </text>
    </comment>
    <comment ref="F58" authorId="0" shapeId="0" xr:uid="{00000000-0006-0000-0200-000014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Théorie :
Utiliser le volume recommandé de solution de lavage par 100 L de capacité du réservoir (selon sa dimension).
Faire plusieurs rinçages successifs, chaque fois avec le même volume que la solution de lavage.
Si vous voulez utiliser un plus grand volume à chaque rinçage successif, indiquer le nombre ici.</t>
        </r>
      </text>
    </comment>
    <comment ref="G58" authorId="0" shapeId="0" xr:uid="{00000000-0006-0000-0200-000015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Théorie :
Utiliser le volume recommandé de solution de lavage par 100 L de capacité du réservoir (selon sa dimension).
Faire plusieurs rinçages successifs, chaque fois avec le même volume que la solution de lavage.
Si vous voulez utiliser un plus grand volume à chaque rinçage successif, indiquer le nombre ici.</t>
        </r>
      </text>
    </comment>
    <comment ref="F61" authorId="0" shapeId="0" xr:uid="{00000000-0006-0000-0200-000016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Inscrire lenombre de rinçage successif prévu pour qu'il ne reste plus de résidus de solution de produits chimiques dans l'équipement.</t>
        </r>
      </text>
    </comment>
    <comment ref="G61" authorId="0" shapeId="0" xr:uid="{00000000-0006-0000-0200-000017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Inscrire lenombre de rinçage successif prévu pour atteindre les normes environnementales de pH (entre 6,0 et 9,5).</t>
        </r>
      </text>
    </comment>
    <comment ref="F77" authorId="0" shapeId="0" xr:uid="{00000000-0006-0000-0200-000018000000}">
      <text>
        <r>
          <rPr>
            <b/>
            <sz val="9"/>
            <color indexed="81"/>
            <rFont val="Tahoma"/>
            <charset val="1"/>
          </rPr>
          <t xml:space="preserve">Jessica Houde:
</t>
        </r>
        <r>
          <rPr>
            <sz val="9"/>
            <color indexed="81"/>
            <rFont val="Tahoma"/>
            <charset val="1"/>
          </rPr>
          <t>Volume total de rinçage = Volume complet de rinçage requis pour qu'il ne reste plus de résidus de produits chimiques dans l'équipement.
pH et conductivité électrique eau rinçage entrée = pH et conductivité électrique eau rinçage sortie</t>
        </r>
      </text>
    </comment>
    <comment ref="G77" authorId="0" shapeId="0" xr:uid="{00000000-0006-0000-0200-000019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Volume critique = Volume d'eaux de rinçage dont le pH est hors norme (&lt; 6,0 ou&gt; 9,5) qui doit être neutralisé avant le rejet à l'environnement.</t>
        </r>
      </text>
    </comment>
    <comment ref="F78" authorId="0" shapeId="0" xr:uid="{00000000-0006-0000-0200-00001A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Théorie :
Utiliser le volume recommandé de solution de lavage par 100 L de capacité du réservoir (selon sa dimension).
Faire plusieurs rinçages successifs, chaque fois avec le même volume que la solution de lavage.
Si vous voulez utiliser un plus grand volume à chaque rinçage successif, indiquer le nombre ici.</t>
        </r>
      </text>
    </comment>
    <comment ref="G78" authorId="0" shapeId="0" xr:uid="{00000000-0006-0000-0200-00001B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Théorie :
Utiliser le volume recommandé de solution de lavage par 100 L de capacité du réservoir (selon sa dimension).
Faire plusieurs rinçages successifs, chaque fois avec le même volume que la solution de lavage.
Si vous voulez utiliser un plus grand volume à chaque rinçage successif, indiquer le nombre ici.</t>
        </r>
      </text>
    </comment>
    <comment ref="F82" authorId="0" shapeId="0" xr:uid="{00000000-0006-0000-0200-00001C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Inscrire lenombre de rinçage successif prévu pour qu'il ne reste plus de résidus de solution de produits chimiques dans l'équipement.</t>
        </r>
      </text>
    </comment>
    <comment ref="G82" authorId="0" shapeId="0" xr:uid="{00000000-0006-0000-0200-00001D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Inscrire lenombre de rinçage successif prévu pour atteindre les normes environnementales de pH (entre 6,0 et 9,5).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Jessica Houde</author>
  </authors>
  <commentList>
    <comment ref="B27" authorId="0" shapeId="0" xr:uid="{00000000-0006-0000-0300-000001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Volume estimé basé sur des connaissances antérieures, ou des références du manufacturier.
Normalement, on estime entre 45 et 68L de solution par membrane de 8 po.</t>
        </r>
      </text>
    </comment>
    <comment ref="C27" authorId="0" shapeId="0" xr:uid="{00000000-0006-0000-0300-000002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Volume estimé basé sur des connaissances antérieures, ou des références du manufacturier.
Normalement, on estime entre 45 et 68L de solution par membrane de 8 po.</t>
        </r>
      </text>
    </comment>
    <comment ref="D27" authorId="0" shapeId="0" xr:uid="{00000000-0006-0000-0300-000003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Volume estimé basé sur des connaissances antérieures, ou des références du manufacturier.
Normalement, on estime entre 45 et 68L de solution par membrane de 8 po.</t>
        </r>
      </text>
    </comment>
    <comment ref="E27" authorId="0" shapeId="0" xr:uid="{00000000-0006-0000-0300-000004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Volume estimé basé sur des connaissances antérieures, ou des références du manufacturier.
Normalement, on estime entre 45 et 68L de solution par membrane de 8 po.</t>
        </r>
      </text>
    </comment>
    <comment ref="B28" authorId="0" shapeId="0" xr:uid="{00000000-0006-0000-0300-000005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Inscrire le nombre de fois dans 1 saison qu'on prévoit faire ce genre d'activité</t>
        </r>
      </text>
    </comment>
    <comment ref="C28" authorId="0" shapeId="0" xr:uid="{00000000-0006-0000-0300-000006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Inscrire le nombre de fois dans 1 saison qu'on prévoit faire ce genre d'activité</t>
        </r>
      </text>
    </comment>
    <comment ref="D28" authorId="0" shapeId="0" xr:uid="{00000000-0006-0000-0300-000007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Inscrire le nombre de fois dans 1 saison qu'on prévoit faire ce genre d'activité</t>
        </r>
      </text>
    </comment>
    <comment ref="E28" authorId="0" shapeId="0" xr:uid="{00000000-0006-0000-0300-000008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Inscrire le nombre de fois dans 1 saison qu'on prévoit faire ce genre d'activité</t>
        </r>
      </text>
    </comment>
    <comment ref="D38" authorId="0" shapeId="0" xr:uid="{00000000-0006-0000-0300-000009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Il n'est pas recommandé de faire circuler une solution d'entreposage directement dans le concentrateur membranaire.</t>
        </r>
      </text>
    </comment>
    <comment ref="D39" authorId="0" shapeId="0" xr:uid="{00000000-0006-0000-0300-00000A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Il n'est pas recommandé de faire circuler une solution d'entreposage directement dans le concentrateur membranaire.</t>
        </r>
      </text>
    </comment>
    <comment ref="E39" authorId="0" shapeId="0" xr:uid="{00000000-0006-0000-0300-00000B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Indiquer le nombre réel de rinçage x volume mort que le producteur compte réaliser.
Selon vos certifications, la réalité peut être différente des recommandations théoriques de base</t>
        </r>
      </text>
    </comment>
    <comment ref="F39" authorId="0" shapeId="0" xr:uid="{00000000-0006-0000-0300-00000C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Indiquer le nombre réel de rinçage x volume mort que le producteur compte réaliser.
Selon vos certifications, la réalité peut être différente des recommandations théoriques de base</t>
        </r>
      </text>
    </comment>
    <comment ref="G39" authorId="0" shapeId="0" xr:uid="{00000000-0006-0000-0300-00000D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Indiquer le nombre réel de rinçage x volume mort que le producteur compte réaliser.
Selon vos certifications, la réalité peut être différente des recommandations théoriques de base</t>
        </r>
      </text>
    </comment>
    <comment ref="D40" authorId="0" shapeId="0" xr:uid="{00000000-0006-0000-0300-00000E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Inscrire le nombre de fois dans 1 saison qu'on prévoit faire ce genre d'activité</t>
        </r>
      </text>
    </comment>
    <comment ref="E40" authorId="0" shapeId="0" xr:uid="{00000000-0006-0000-0300-00000F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Inscrire le nombre de fois dans 1 saison qu'on prévoit faire ce genre d'activité</t>
        </r>
      </text>
    </comment>
    <comment ref="F40" authorId="0" shapeId="0" xr:uid="{00000000-0006-0000-0300-000010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Inscrire le nombre de fois dans 1 saison qu'on prévoit faire ce genre d'activité</t>
        </r>
      </text>
    </comment>
    <comment ref="G40" authorId="0" shapeId="0" xr:uid="{00000000-0006-0000-0300-000011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Inscrire le nombre de fois dans 1 saison qu'on prévoit faire ce genre d'activité</t>
        </r>
      </text>
    </comment>
    <comment ref="B51" authorId="0" shapeId="0" xr:uid="{00000000-0006-0000-0300-000012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Il n'est pas recommandé de faire circuler une solution d'entreposage directement dans le concentrateur membranaire.</t>
        </r>
      </text>
    </comment>
    <comment ref="C51" authorId="0" shapeId="0" xr:uid="{00000000-0006-0000-0300-000013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Normalement, la cuve de lavage est adaptée au concentrateur pour être remplie 1 seule fois</t>
        </r>
      </text>
    </comment>
    <comment ref="D51" authorId="0" shapeId="0" xr:uid="{00000000-0006-0000-0300-000014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Normalement, la cuve de lavage est adaptée au concentrateur pour être remplie 1 seule fois</t>
        </r>
      </text>
    </comment>
    <comment ref="E51" authorId="0" shapeId="0" xr:uid="{00000000-0006-0000-0300-000015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Normalement, la cuve de lavage est adaptée au concentrateur pour être remplie 1 seule fois</t>
        </r>
      </text>
    </comment>
    <comment ref="B62" authorId="0" shapeId="0" xr:uid="{00000000-0006-0000-0300-000016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Volume total de rinçage = Volume complet de rinçage requis pour qu'il ne reste plus de résidus de produits chimiques dans l'équipement.
pH et conductivité électrique eau rinçage entrée = pH et conductivité électrique eau rinçage sortie</t>
        </r>
      </text>
    </comment>
    <comment ref="C65" authorId="0" shapeId="0" xr:uid="{00000000-0006-0000-0300-000017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Voir les recommandations théorique pour le volume d'eau total à utiliser pour le rinçage d'une membrane de 8 po</t>
        </r>
      </text>
    </comment>
    <comment ref="D65" authorId="0" shapeId="0" xr:uid="{00000000-0006-0000-0300-000018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Voir les recommandations théorique pour le volume d'eau total à utiliser pour le rinçage d'une membrane de 8 po</t>
        </r>
      </text>
    </comment>
    <comment ref="E65" authorId="0" shapeId="0" xr:uid="{00000000-0006-0000-0300-000019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Voir les recommandations théorique pour le volume d'eau total à utiliser pour le rinçage d'une membrane de 8 po</t>
        </r>
      </text>
    </comment>
    <comment ref="B70" authorId="0" shapeId="0" xr:uid="{00000000-0006-0000-0300-00001A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Volume critique = Volume d'eaux de rinçage dont le pH est hors norme (&lt; 6,0 ou&gt; 9,5) qui doit être neutralisé avant le rejet à l'environnement.</t>
        </r>
      </text>
    </comment>
    <comment ref="C73" authorId="0" shapeId="0" xr:uid="{00000000-0006-0000-0300-00001B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Voir les recommandations théorique pour le volume d'eau critique à utiliser pour le rinçage d'une membrane de 8 po</t>
        </r>
      </text>
    </comment>
    <comment ref="D73" authorId="0" shapeId="0" xr:uid="{00000000-0006-0000-0300-00001C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Voir les recommandations théorique pour le volume d'eau critique à utiliser pour le rinçage d'une membrane de 8 po</t>
        </r>
      </text>
    </comment>
    <comment ref="E73" authorId="0" shapeId="0" xr:uid="{00000000-0006-0000-0300-00001D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Voir les recommandations théorique pour le volume d'eau critique à utiliser pour le rinçage d'une membrane de 8 po</t>
        </r>
      </text>
    </comment>
    <comment ref="B82" authorId="0" shapeId="0" xr:uid="{00000000-0006-0000-0300-00001E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Volume total de rinçage = Volume complet de rinçage requis pour qu'il ne reste plus de résidus de produits chimiques dans l'équipement.
pH et conductivité électrique eau rinçage entrée = pH et conductivité électrique eau rinçage sortie</t>
        </r>
      </text>
    </comment>
    <comment ref="D85" authorId="0" shapeId="0" xr:uid="{00000000-0006-0000-0300-00001F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Indiquer le nombre réel de rinçage x volume mort résiduel le producteur compte réaliser.
Selon vos certifications, la réalité peut être différente des recommandations théoriques de base</t>
        </r>
      </text>
    </comment>
    <comment ref="E85" authorId="0" shapeId="0" xr:uid="{00000000-0006-0000-0300-000020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Indiquer le nombre réel de rinçage x volume mort résiduel le producteur compte réaliser.
Selon vos certifications, la réalité peut être différente des recommandations théoriques de base</t>
        </r>
      </text>
    </comment>
    <comment ref="F85" authorId="0" shapeId="0" xr:uid="{00000000-0006-0000-0300-000021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Indiquer le nombre réel de rinçage x volume mort résiduel le producteur compte réaliser.
Selon vos certifications, la réalité peut être différente des recommandations théoriques de base</t>
        </r>
      </text>
    </comment>
    <comment ref="G85" authorId="0" shapeId="0" xr:uid="{00000000-0006-0000-0300-000022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Indiquer le nombre réel de rinçage x volume mort résiduel le producteur compte réaliser.
Selon vos certifications, la réalité peut être différente des recommandations théoriques de base</t>
        </r>
      </text>
    </comment>
    <comment ref="D86" authorId="0" shapeId="0" xr:uid="{00000000-0006-0000-0300-000023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Inscrire le nombre de fois dans 1 saison qu'on prévoit faire ce genre d'activité</t>
        </r>
      </text>
    </comment>
    <comment ref="E86" authorId="0" shapeId="0" xr:uid="{00000000-0006-0000-0300-000024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Inscrire le nombre de fois dans 1 saison qu'on prévoit faire ce genre d'activité</t>
        </r>
      </text>
    </comment>
    <comment ref="F86" authorId="0" shapeId="0" xr:uid="{00000000-0006-0000-0300-000025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Inscrire le nombre de fois dans 1 saison qu'on prévoit faire ce genre d'activité</t>
        </r>
      </text>
    </comment>
    <comment ref="G86" authorId="0" shapeId="0" xr:uid="{00000000-0006-0000-0300-000026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Inscrire le nombre de fois dans 1 saison qu'on prévoit faire ce genre d'activité</t>
        </r>
      </text>
    </comment>
    <comment ref="B90" authorId="0" shapeId="0" xr:uid="{00000000-0006-0000-0300-000027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Volume total de rinçage = Volume complet de rinçage requis pour qu'il ne reste plus de résidus de produits chimiques dans l'équipement.
pH et conductivité électrique eau rinçage entrée = pH et conductivité électrique eau rinçage sortie</t>
        </r>
      </text>
    </comment>
    <comment ref="B101" authorId="0" shapeId="0" xr:uid="{00000000-0006-0000-0300-000028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Utiliser la valeur du débitmètre total, ou additionner toutes les valeurs des débitmètres (concentré et filtrat) de l'équipement pour obtenir cette valeur.
S'il n'y a pas de débitmètres, mesurer le débit à la sortie avec un contenant gradué et un chronomètre</t>
        </r>
      </text>
    </comment>
    <comment ref="B103" authorId="0" shapeId="0" xr:uid="{00000000-0006-0000-0300-000029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Volume total de rinçage = Volume complet de rinçage requis pour qu'il ne reste plus de résidus de produits chimiques dans l'équipement.
pH et conductivité électrique eau rinçage entrée = pH et conductivité électrique eau rinçage sortie</t>
        </r>
      </text>
    </comment>
    <comment ref="B106" authorId="0" shapeId="0" xr:uid="{00000000-0006-0000-0300-00002A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Indiquer le temps de rinçage prévu au total pour rincer l'équipement.
Référer aux connaissances théoriques, ou au fabricant au besoin</t>
        </r>
      </text>
    </comment>
    <comment ref="C106" authorId="0" shapeId="0" xr:uid="{00000000-0006-0000-0300-00002B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Indiquer le temps de rinçage prévu au total pour rincer l'équipement.
Référer aux connaissances théoriques, ou au fabricant au besoin</t>
        </r>
      </text>
    </comment>
    <comment ref="D106" authorId="0" shapeId="0" xr:uid="{00000000-0006-0000-0300-00002C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Indiquer le temps de rinçage prévu au total pour rincer l'équipement.
Référer aux connaissances théoriques, ou au fabricant au besoin</t>
        </r>
      </text>
    </comment>
    <comment ref="E106" authorId="0" shapeId="0" xr:uid="{00000000-0006-0000-0300-00002D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Indiquer le temps de rinçage prévu au total pour rincer l'équipement.
Référer aux connaissances théoriques, ou au fabricant au besoin</t>
        </r>
      </text>
    </comment>
    <comment ref="B111" authorId="0" shapeId="0" xr:uid="{00000000-0006-0000-0300-00002E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Volume critique = Volume d'eaux de rinçage dont le pH est hors norme (&lt; 6,0 ou&gt; 9,5) qui doit être neutralisé avant le rejet à l'environnement.</t>
        </r>
      </text>
    </comment>
    <comment ref="B114" authorId="0" shapeId="0" xr:uid="{00000000-0006-0000-0300-00002F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Indiquer le temps de rinçage prévu au total pour rincer l'équipement.
Référer aux connaissances théoriques, ou au fabricant au besoin</t>
        </r>
      </text>
    </comment>
    <comment ref="C114" authorId="0" shapeId="0" xr:uid="{00000000-0006-0000-0300-000030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Indiquer le temps de rinçage prévu au total pour rincer l'équipement.
Référer aux connaissances théoriques, ou au fabricant au besoin</t>
        </r>
      </text>
    </comment>
    <comment ref="D114" authorId="0" shapeId="0" xr:uid="{00000000-0006-0000-0300-000031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Indiquer le temps de rinçage prévu au total pour rincer l'équipement.
Référer aux connaissances théoriques, ou au fabricant au besoin</t>
        </r>
      </text>
    </comment>
    <comment ref="E114" authorId="0" shapeId="0" xr:uid="{00000000-0006-0000-0300-000032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Indiquer le temps de rinçage prévu au total pour rincer l'équipement.
Référer aux connaissances théoriques, ou au fabricant au besoin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Jessica Houde</author>
  </authors>
  <commentList>
    <comment ref="B10" authorId="0" shapeId="0" xr:uid="{00000000-0006-0000-0400-000001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Valeurs déjà connues ou fournies par le manufacturier</t>
        </r>
      </text>
    </comment>
    <comment ref="C10" authorId="0" shapeId="0" xr:uid="{00000000-0006-0000-0400-000002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Valeurs déjà connues ou fournies par le manufacturier</t>
        </r>
      </text>
    </comment>
    <comment ref="B20" authorId="0" shapeId="0" xr:uid="{00000000-0006-0000-0400-000003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Volume total de rinçage = Volume complet de rinçage requis pour qu'il ne reste plus de résidus de produits chimiques dans l'équipement.
pH et conductivité électrique eau rinçage entrée = pH et conductivité électrique eau rinçage sortie</t>
        </r>
      </text>
    </comment>
    <comment ref="E20" authorId="0" shapeId="0" xr:uid="{00000000-0006-0000-0400-000004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Volume critique = Volume d'eaux de rinçage dont le pH est hors norme (&lt; 6,0 ou&gt; 9,5) qui doit être neutralisé avant le rejet à l'environnement.</t>
        </r>
      </text>
    </comment>
    <comment ref="B62" authorId="0" shapeId="0" xr:uid="{00000000-0006-0000-0400-000005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Volume total de rinçage = Volume complet de rinçage requis pour qu'il ne reste plus de résidus de produits chimiques dans l'équipement.
pH et conductivité électrique eau rinçage entrée = pH et conductivité électrique eau rinçage sortie</t>
        </r>
      </text>
    </comment>
    <comment ref="E62" authorId="0" shapeId="0" xr:uid="{00000000-0006-0000-0400-000006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Volume critique = Volume d'eaux de rinçage dont le pH est hors norme (&lt; 6,0 ou&gt; 9,5) qui doit être neutralisé avant le rejet à l'environnement.</t>
        </r>
      </text>
    </comment>
    <comment ref="E77" authorId="0" shapeId="0" xr:uid="{00000000-0006-0000-0400-000007000000}">
      <text>
        <r>
          <rPr>
            <b/>
            <sz val="9"/>
            <color indexed="81"/>
            <rFont val="Tahoma"/>
            <charset val="1"/>
          </rPr>
          <t xml:space="preserve">Jessica Houde:
</t>
        </r>
        <r>
          <rPr>
            <sz val="9"/>
            <color indexed="81"/>
            <rFont val="Tahoma"/>
            <charset val="1"/>
          </rPr>
          <t>Volume total de rinçage = Volume complet de rinçage requis pour qu'il ne reste plus de résidus de produits chimiques dans l'équipement.
pH et conductivité électrique eau rinçage entrée = pH et conductivité électrique eau rinçage sortie</t>
        </r>
      </text>
    </comment>
    <comment ref="F77" authorId="0" shapeId="0" xr:uid="{00000000-0006-0000-0400-000008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Volume critique = Volume d'eaux de rinçage dont le pH est hors norme (&lt; 6,0 ou&gt; 9,5) qui doit être neutralisé avant le rejet à l'environnement.</t>
        </r>
      </text>
    </comment>
    <comment ref="E87" authorId="0" shapeId="0" xr:uid="{00000000-0006-0000-0400-000009000000}">
      <text>
        <r>
          <rPr>
            <b/>
            <sz val="9"/>
            <color indexed="81"/>
            <rFont val="Tahoma"/>
            <charset val="1"/>
          </rPr>
          <t xml:space="preserve">Jessica Houde:
</t>
        </r>
        <r>
          <rPr>
            <sz val="9"/>
            <color indexed="81"/>
            <rFont val="Tahoma"/>
            <charset val="1"/>
          </rPr>
          <t>Volume total de rinçage = Volume complet de rinçage requis pour qu'il ne reste plus de résidus de produits chimiques dans l'équipement.
pH et conductivité électrique eau rinçage entrée = pH et conductivité électrique eau rinçage sortie</t>
        </r>
      </text>
    </comment>
    <comment ref="F87" authorId="0" shapeId="0" xr:uid="{00000000-0006-0000-0400-00000A000000}">
      <text>
        <r>
          <rPr>
            <b/>
            <sz val="9"/>
            <color indexed="81"/>
            <rFont val="Tahoma"/>
            <charset val="1"/>
          </rPr>
          <t>Jessica Houde:</t>
        </r>
        <r>
          <rPr>
            <sz val="9"/>
            <color indexed="81"/>
            <rFont val="Tahoma"/>
            <charset val="1"/>
          </rPr>
          <t xml:space="preserve">
Volume critique = Volume d'eaux de rinçage dont le pH est hors norme (&lt; 6,0 ou&gt; 9,5) qui doit être neutralisé avant le rejet à l'environnement.</t>
        </r>
      </text>
    </comment>
  </commentList>
</comments>
</file>

<file path=xl/sharedStrings.xml><?xml version="1.0" encoding="utf-8"?>
<sst xmlns="http://schemas.openxmlformats.org/spreadsheetml/2006/main" count="734" uniqueCount="226">
  <si>
    <t>Entailles</t>
  </si>
  <si>
    <t>Paramètre</t>
  </si>
  <si>
    <t>L</t>
  </si>
  <si>
    <t>Nombre de membranes</t>
  </si>
  <si>
    <t>Si capable : Ajouter des menus déroulants pour choisir L vs gal imp.</t>
  </si>
  <si>
    <t>Volume mort de l'équipement</t>
  </si>
  <si>
    <t>Volume d'eau de rinçage prévu par membrane</t>
  </si>
  <si>
    <t>Volume mort résiduel de l'équipement</t>
  </si>
  <si>
    <t>Débit global de l'équipement</t>
  </si>
  <si>
    <t>Temps de rinçage prévu</t>
  </si>
  <si>
    <t>L / min</t>
  </si>
  <si>
    <t>min</t>
  </si>
  <si>
    <t>Dimensions des casseroles</t>
  </si>
  <si>
    <t>Casserole à plis droit</t>
  </si>
  <si>
    <t>Casserole à plis ouvert</t>
  </si>
  <si>
    <t>Casserole à plat</t>
  </si>
  <si>
    <t>Longueur interne</t>
  </si>
  <si>
    <t>Largeur interne</t>
  </si>
  <si>
    <t>Profondeur du plis - angle droit</t>
  </si>
  <si>
    <t>Profondeur du plis - mesure incliné</t>
  </si>
  <si>
    <t>Ouverture plis (dessus)</t>
  </si>
  <si>
    <t>Largeur plis (fond)</t>
  </si>
  <si>
    <t>Nombre de plis</t>
  </si>
  <si>
    <t>Hauteur de liquide par-dessus le plis ou le fond de la casserole à plat</t>
  </si>
  <si>
    <t>Volume au-dessus plis</t>
  </si>
  <si>
    <t>Volume triangle plis</t>
  </si>
  <si>
    <t>Volume rectangle plis</t>
  </si>
  <si>
    <t>Volume total 1 plis</t>
  </si>
  <si>
    <t>Volume de liquide par casserole</t>
  </si>
  <si>
    <t>Nombre de casserole</t>
  </si>
  <si>
    <t>Casseroles</t>
  </si>
  <si>
    <t>Volume de liquide par type de casserole</t>
  </si>
  <si>
    <t>VOLUME DE LIQUIDE PAR CASSEROLE INDIVIDUELLE</t>
  </si>
  <si>
    <t>VOLUME DE LIQUIDE PAR TYPE DE CASSEROLE</t>
  </si>
  <si>
    <t>Plis</t>
  </si>
  <si>
    <t>Plats</t>
  </si>
  <si>
    <t>Total</t>
  </si>
  <si>
    <t>Volume contenu dans l'évaporateur pour la hauteur de liquide choisie pour le lavage</t>
  </si>
  <si>
    <t>Débit de la pompe</t>
  </si>
  <si>
    <t>cm</t>
  </si>
  <si>
    <t>cm3</t>
  </si>
  <si>
    <t>Volume pour un remplissage d'évaporateur</t>
  </si>
  <si>
    <t>Volume de solution de lavage</t>
  </si>
  <si>
    <t>Nombre de rinçage prévu</t>
  </si>
  <si>
    <t>Temps de lavage prévu</t>
  </si>
  <si>
    <t>Solution de lavage</t>
  </si>
  <si>
    <t>Nombre d'entailles</t>
  </si>
  <si>
    <t>Volume solution assainissement / chalumeau</t>
  </si>
  <si>
    <t>Longueur de collecteur</t>
  </si>
  <si>
    <t>m</t>
  </si>
  <si>
    <t>Volume solution assainissement / m de collecteur</t>
  </si>
  <si>
    <t>Volume de rinçage minimal à éliminerpour chalumeaux et tubulure</t>
  </si>
  <si>
    <t>Collecteurs</t>
  </si>
  <si>
    <t>Chalumeaux</t>
  </si>
  <si>
    <t>Nombre de rinçage x volume mort résiduel</t>
  </si>
  <si>
    <t>Solution d'entreposage</t>
  </si>
  <si>
    <t>Capacité de la cuve de lavage</t>
  </si>
  <si>
    <t>Nombre de fois que la cuve de lavage doit être remplie pour 1 séquence de lavage</t>
  </si>
  <si>
    <t>fois</t>
  </si>
  <si>
    <t>Nombre de remplissage de la cuve pour le lavage</t>
  </si>
  <si>
    <t>Eaux de rinçage</t>
  </si>
  <si>
    <t>Longueur</t>
  </si>
  <si>
    <t>L pour tout le système</t>
  </si>
  <si>
    <t>L pour tous les collecteurs</t>
  </si>
  <si>
    <t>L pour tous les chalumeaux</t>
  </si>
  <si>
    <t>Largeur</t>
  </si>
  <si>
    <t>Hauteur</t>
  </si>
  <si>
    <t>Diamètre</t>
  </si>
  <si>
    <t>Caractéristique du réservoir</t>
  </si>
  <si>
    <t>Hauteur de solution dans le réservoir</t>
  </si>
  <si>
    <t>Volume correspondant</t>
  </si>
  <si>
    <t>Surface calculée</t>
  </si>
  <si>
    <t>Cas 1 - Volume de remplissage des casseroles déjà connu</t>
  </si>
  <si>
    <t>Cas 2 - Calcul du volume de remplissage à partir des dimensions des casseroles</t>
  </si>
  <si>
    <t>Volume correspondant /  rinçage</t>
  </si>
  <si>
    <t>cm2</t>
  </si>
  <si>
    <t>membranes</t>
  </si>
  <si>
    <t>Cas 1: Volume connu</t>
  </si>
  <si>
    <t>Cas 1 : Volume connu</t>
  </si>
  <si>
    <t>Cas 3 : Débit de l'équipement</t>
  </si>
  <si>
    <t>Nombre de remplissage prévu par lavage</t>
  </si>
  <si>
    <t>Volume de solution de lavage prévu par casserole</t>
  </si>
  <si>
    <t>remplissage</t>
  </si>
  <si>
    <t>Nombre de remplissage prévu pour le rinçage</t>
  </si>
  <si>
    <t>Nombre de remplissage prévu par rinçage</t>
  </si>
  <si>
    <t>Volume d'eaux de rinçage prévu par casserole</t>
  </si>
  <si>
    <t>Cas 2: Calcul dimensions</t>
  </si>
  <si>
    <t>Méthode par lave-panne</t>
  </si>
  <si>
    <t>Cas 3:  En recirculation</t>
  </si>
  <si>
    <t>Cas 4: En continu</t>
  </si>
  <si>
    <t>Volume de rinçage minimal pour collecteurs</t>
  </si>
  <si>
    <t>Méthode manuelle</t>
  </si>
  <si>
    <t>Cas 3:  Cylindrique vertical</t>
  </si>
  <si>
    <t>Cas 4: À fond rond</t>
  </si>
  <si>
    <t>Cas 1 - Utilisation d'un réservoir cylindrique vertical pour préparer / recueillir le volume de solution d'entreposage</t>
  </si>
  <si>
    <t>Volume total</t>
  </si>
  <si>
    <t>Cas 1 : Caisson d'entreposage</t>
  </si>
  <si>
    <t>Cas 2 : Volume connu</t>
  </si>
  <si>
    <t>Cas 3 : Volume mort</t>
  </si>
  <si>
    <t>Cas 4 : Cuve de lavage</t>
  </si>
  <si>
    <t>Cas 2 : Volume mort résiduel</t>
  </si>
  <si>
    <t>Cas 3 - Utilisation du lave-panne en mode recirculation</t>
  </si>
  <si>
    <t>Cas 4 - Utilisation du lave-panne en mode continu</t>
  </si>
  <si>
    <t>Hauteur de la section ronde (à partir du bas)</t>
  </si>
  <si>
    <t>Hauteur ellipse</t>
  </si>
  <si>
    <t>Volume section ronde</t>
  </si>
  <si>
    <t>Volume section rectangle</t>
  </si>
  <si>
    <t>Min</t>
  </si>
  <si>
    <t>Max</t>
  </si>
  <si>
    <t>max</t>
  </si>
  <si>
    <t>Minimum recommandé</t>
  </si>
  <si>
    <t>Volume de rinçage recommandé</t>
  </si>
  <si>
    <t>x le volume de solution d'assainissement utilisé dans tout le système</t>
  </si>
  <si>
    <t>plis</t>
  </si>
  <si>
    <t>Cas 2 - Estimation du volume connu (ou par recommandations théoriques)</t>
  </si>
  <si>
    <t>Cas 3 - À partir du volume mort (VM) de l'équipement</t>
  </si>
  <si>
    <t>Cas 4 - À partir de la capacité de la cuve de lavage</t>
  </si>
  <si>
    <t>Cas 1 - Estimation du volume connu (ou par recommandations théoriques)</t>
  </si>
  <si>
    <t>Cas 2 - À partir du volume mort résiduel (VMR) de l'équipement</t>
  </si>
  <si>
    <t>Cas 3 - À partir du débit de l'équipement</t>
  </si>
  <si>
    <t>Section 4-B - Méthode par lave-panne</t>
  </si>
  <si>
    <t>Section 4-C - Résumé Volumes de rejet de l'évaporateur</t>
  </si>
  <si>
    <t>Assainissement des collecteurs - Volume total</t>
  </si>
  <si>
    <t>Assainissement des chalumeaux et de la tubulure - Volume total</t>
  </si>
  <si>
    <t>Nombre de lavage total prévu / saison</t>
  </si>
  <si>
    <t>Lavages</t>
  </si>
  <si>
    <t>Volume total à traiter par saison</t>
  </si>
  <si>
    <t>Hauteur totale du réservoir</t>
  </si>
  <si>
    <t>Pour 1 solution de lavage</t>
  </si>
  <si>
    <t>Pour toute la saison</t>
  </si>
  <si>
    <t>Entreposage</t>
  </si>
  <si>
    <t>Lavage basique</t>
  </si>
  <si>
    <t>Lavage acide</t>
  </si>
  <si>
    <t>Assainissement</t>
  </si>
  <si>
    <t>Nombre total prévu / saison</t>
  </si>
  <si>
    <t>Volume pour 1 lavage</t>
  </si>
  <si>
    <t>Nombre de lavage prévu par saison</t>
  </si>
  <si>
    <t>Volume de solution à utiliser par membrane</t>
  </si>
  <si>
    <t>L sève /entailles</t>
  </si>
  <si>
    <t>Recommandé littérature</t>
  </si>
  <si>
    <t>Pour 1 entreposage / lavage / assainissement</t>
  </si>
  <si>
    <t>Minimale</t>
  </si>
  <si>
    <t>Maximale</t>
  </si>
  <si>
    <t>Nombre de rinçage / lavage x volume mort</t>
  </si>
  <si>
    <t>Section 3-A - Solutions d'entreposage, de lavage et d'assainissement</t>
  </si>
  <si>
    <t>Section 2 - Volumes de rejets de l'entretien des réservoirs</t>
  </si>
  <si>
    <t>Section 3 - Volumes de rejets du système de concentration membranaire</t>
  </si>
  <si>
    <t>Section 3-B - Eaux de rinçage des solutions d'entreposage, de lavage, et d'assainissement</t>
  </si>
  <si>
    <t>Section 4 - Volumes de rejets de l'évaporateur</t>
  </si>
  <si>
    <t>Nombre de fois la solution de lavage requis pour 1 rinçage</t>
  </si>
  <si>
    <t>Nombre de rinçage prévu pour 1 solution de lavage</t>
  </si>
  <si>
    <t>rinçages</t>
  </si>
  <si>
    <t>fois le volume de solution d e lavage</t>
  </si>
  <si>
    <t>Volume de solution de lavage requis / capacité de réservoir</t>
  </si>
  <si>
    <t>Capacité du réservoir</t>
  </si>
  <si>
    <t>fois le volume de solution de lavage</t>
  </si>
  <si>
    <t>&lt; 1 000 L</t>
  </si>
  <si>
    <t>Méthode par estimation théorique</t>
  </si>
  <si>
    <t>L de solution de lavage / 100 L de capacité de réservoir</t>
  </si>
  <si>
    <t>Section 1A - Volumes de rejets du système de récolte - Assainissement de la tubulure et des collecteurs</t>
  </si>
  <si>
    <t>Section 1B - Volumes de rejets du système de récolte - Extracteurs</t>
  </si>
  <si>
    <t>Capacité de l'extracteur</t>
  </si>
  <si>
    <t>Volume de solution de lavage requis / capacité de l'extracteur</t>
  </si>
  <si>
    <t>Cas 1 : Capacité de l'extracteur</t>
  </si>
  <si>
    <t>Entre 1 000 et 5 000 L</t>
  </si>
  <si>
    <t>&gt; 5 000 L</t>
  </si>
  <si>
    <t>Cas 1: Capacité du réservoir</t>
  </si>
  <si>
    <t>Cas 1 - Estimation théorique - Capacité de l'extracteur</t>
  </si>
  <si>
    <t>Cas 1 - Capacité du réservoir</t>
  </si>
  <si>
    <t>Réalité producteur</t>
  </si>
  <si>
    <t>ml /  chalumeau</t>
  </si>
  <si>
    <t>ml / m de collecteur</t>
  </si>
  <si>
    <t>ml</t>
  </si>
  <si>
    <t>ml / entailles</t>
  </si>
  <si>
    <t>Résumé Section 1A - Volumes de rejets du système de récolte - Assainissement de la tubulure et des collecteurs</t>
  </si>
  <si>
    <t>Volume de solution d'assainissement requis par mètre de collecteur et par entailles</t>
  </si>
  <si>
    <t>Volume total estimé de sève de première coulée requis pour rincer le système en début de saison</t>
  </si>
  <si>
    <t>Volumes estimés pour tout le système</t>
  </si>
  <si>
    <t>Volumes de rinçage à rejeter (première coulée de sève en début de saison)</t>
  </si>
  <si>
    <t>Volume de rinçage de sève de première coulée à rejeter / entaille</t>
  </si>
  <si>
    <t>Résumé - Section 1B - Volumes de rejets du système de récolte - Extracteurs</t>
  </si>
  <si>
    <t>L de solution de lavage / 10 L de capacité de l'extracteur</t>
  </si>
  <si>
    <t>Volume total de solution assainissement estimé</t>
  </si>
  <si>
    <t>Volume total d'eaux de rinçage (premières coulées de sève) estimé</t>
  </si>
  <si>
    <t>Estimation du volume total requis</t>
  </si>
  <si>
    <t>Estimation du volume critique requis</t>
  </si>
  <si>
    <t>Volume total estimé pour 1 solution de lavage</t>
  </si>
  <si>
    <t>Volume total  estimé à traiter par saison</t>
  </si>
  <si>
    <t>rinçages successifs</t>
  </si>
  <si>
    <t>Recommandé Littérature</t>
  </si>
  <si>
    <t>Volume de solution de lavage estimé</t>
  </si>
  <si>
    <t>Volume d'eaux de rinçage estimé</t>
  </si>
  <si>
    <t>Minimum recommandé par la littérature</t>
  </si>
  <si>
    <t>Volume critique pour la réalité producteur</t>
  </si>
  <si>
    <t>Volume total pour la réalité producteur</t>
  </si>
  <si>
    <t>Estimation du volume de solution de lavage requis</t>
  </si>
  <si>
    <t>Estimation du volume total d'eau de rinçage requis</t>
  </si>
  <si>
    <t>Estimation du volume critique  d'eau de rinçage requis</t>
  </si>
  <si>
    <t>Résumé - Section 2 - Volumes de rejets de l'entretien des réservoirs</t>
  </si>
  <si>
    <t>Cas 1:  Cuve de lavage</t>
  </si>
  <si>
    <t>Cas 2: Débit et temps de circulation</t>
  </si>
  <si>
    <t>Méthode par système de lavage automatisé</t>
  </si>
  <si>
    <t>Estimation du volume de solution de requis par type d'activité</t>
  </si>
  <si>
    <t>Cas 1 : Réservoir cylindrique pour préparer solution d'entreposage</t>
  </si>
  <si>
    <t>Résumé - Section 3 - Volumes de rejets du système de concentration membranaire</t>
  </si>
  <si>
    <t>Volume de solution de lavage / d'entreposage / d'assainissement</t>
  </si>
  <si>
    <t>Volume d'eaux de rinçage totales</t>
  </si>
  <si>
    <t>Volume d'eau de rinçage critiques</t>
  </si>
  <si>
    <t>Volume estimé pour la réalité producteur</t>
  </si>
  <si>
    <t>Volume estimé pour les recommandation théorique</t>
  </si>
  <si>
    <t>Section 4-A - Méthode par remplissage / trempage</t>
  </si>
  <si>
    <t>Volume estimé d'eaux de rinçage - Selon la réalité du producteur</t>
  </si>
  <si>
    <t>Volume estimé de solution de lavage - Selon la réalité du producteur</t>
  </si>
  <si>
    <t>Volume d'eaux de rinçage estimé pour l'évaporateur pour 1 lavage</t>
  </si>
  <si>
    <t>Volume de solution de lavage estimé pour l'évaporateur pour 1 lavage</t>
  </si>
  <si>
    <t>Méthode par remplissage / trempage</t>
  </si>
  <si>
    <t>Section 2-A - Réservoirs : Estimations théoriques</t>
  </si>
  <si>
    <t>Cas 2 - Utilisation de la capacité de la cuve de lavage (s'il y en a une)</t>
  </si>
  <si>
    <t>Section 2-B : Utilisation d'un système de lavage automatisé ou d'une laveuse à pression</t>
  </si>
  <si>
    <t>Section 2-C :  Utilisation d'une méthode manuelle (à l'aide d'un tuyau d'arrosage)</t>
  </si>
  <si>
    <t>Cas 3 - Utilisation du débit de la pompe et du temps prévu</t>
  </si>
  <si>
    <t>Cas 4 - Réservoir Cylindrique vertical</t>
  </si>
  <si>
    <t>Cas 5 - Réservoir à Fond rond</t>
  </si>
  <si>
    <t>Volume d'eaux de rincage pour 1 séquence de lavage</t>
  </si>
  <si>
    <t>Volume d'eaux de rincage à traiter par saison</t>
  </si>
  <si>
    <t>Chiffrier ACER_VolumesLavage pour l’estimation des volumes de produits chimiques utilisés en érablière et de leurs eaux de rinçage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</si>
</sst>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)_ ;_ * \(#,##0.00\)_ ;_ * &quot;-&quot;??_)_ ;_ @_ "/>
    <numFmt numFmtId="164" formatCode="0.0"/>
    <numFmt numFmtId="165" formatCode="0.000"/>
    <numFmt numFmtId="166" formatCode="#,##0.0_);\(#,##0.0\)"/>
    <numFmt numFmtId="167" formatCode="_ * #,##0.0_)_ ;_ * \(#,##0.0\)_ ;_ * &quot;-&quot;??_)_ ;_ @_ "/>
  </numFmts>
  <fonts count="13" x14ac:knownFonts="1">
    <font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54">
    <xf numFmtId="0" fontId="0" fillId="0" borderId="0" xfId="0"/>
    <xf numFmtId="0" fontId="3" fillId="0" borderId="5" xfId="0" applyFont="1" applyBorder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6" fillId="5" borderId="5" xfId="0" applyFont="1" applyFill="1" applyBorder="1" applyAlignment="1" applyProtection="1">
      <alignment horizontal="right" vertical="center" wrapText="1"/>
      <protection hidden="1"/>
    </xf>
    <xf numFmtId="0" fontId="6" fillId="5" borderId="0" xfId="0" applyFont="1" applyFill="1" applyAlignment="1" applyProtection="1">
      <alignment horizontal="left" vertical="center" wrapText="1"/>
      <protection hidden="1"/>
    </xf>
    <xf numFmtId="0" fontId="2" fillId="4" borderId="7" xfId="0" applyFont="1" applyFill="1" applyBorder="1" applyAlignment="1" applyProtection="1">
      <alignment horizontal="left" vertical="center" wrapText="1"/>
      <protection hidden="1"/>
    </xf>
    <xf numFmtId="0" fontId="2" fillId="4" borderId="7" xfId="0" applyFont="1" applyFill="1" applyBorder="1" applyAlignment="1" applyProtection="1">
      <alignment horizontal="center" vertical="center" wrapText="1"/>
      <protection hidden="1"/>
    </xf>
    <xf numFmtId="0" fontId="7" fillId="5" borderId="0" xfId="0" applyFont="1" applyFill="1" applyAlignment="1" applyProtection="1">
      <alignment horizontal="left" vertical="center" wrapText="1"/>
      <protection hidden="1"/>
    </xf>
    <xf numFmtId="0" fontId="6" fillId="6" borderId="0" xfId="0" applyFont="1" applyFill="1" applyAlignment="1" applyProtection="1">
      <alignment vertical="center" wrapText="1"/>
      <protection hidden="1"/>
    </xf>
    <xf numFmtId="164" fontId="7" fillId="5" borderId="7" xfId="0" applyNumberFormat="1" applyFont="1" applyFill="1" applyBorder="1" applyAlignment="1" applyProtection="1">
      <alignment horizontal="center" vertical="center" wrapText="1"/>
      <protection hidden="1"/>
    </xf>
    <xf numFmtId="164" fontId="7" fillId="5" borderId="7" xfId="0" applyNumberFormat="1" applyFont="1" applyFill="1" applyBorder="1" applyAlignment="1" applyProtection="1">
      <alignment horizontal="center" vertical="center"/>
      <protection hidden="1"/>
    </xf>
    <xf numFmtId="0" fontId="7" fillId="5" borderId="14" xfId="0" applyFont="1" applyFill="1" applyBorder="1" applyProtection="1">
      <protection hidden="1"/>
    </xf>
    <xf numFmtId="0" fontId="7" fillId="5" borderId="7" xfId="0" applyFont="1" applyFill="1" applyBorder="1" applyAlignment="1" applyProtection="1">
      <alignment horizontal="center" vertical="center"/>
      <protection hidden="1"/>
    </xf>
    <xf numFmtId="0" fontId="7" fillId="5" borderId="32" xfId="0" applyFont="1" applyFill="1" applyBorder="1" applyAlignment="1" applyProtection="1">
      <alignment horizontal="center" vertical="center" wrapText="1"/>
      <protection hidden="1"/>
    </xf>
    <xf numFmtId="0" fontId="7" fillId="5" borderId="33" xfId="0" applyFont="1" applyFill="1" applyBorder="1" applyAlignment="1" applyProtection="1">
      <alignment horizontal="center" vertical="center" wrapText="1"/>
      <protection hidden="1"/>
    </xf>
    <xf numFmtId="164" fontId="7" fillId="5" borderId="19" xfId="0" applyNumberFormat="1" applyFont="1" applyFill="1" applyBorder="1" applyAlignment="1" applyProtection="1">
      <alignment horizontal="center" vertical="center"/>
      <protection hidden="1"/>
    </xf>
    <xf numFmtId="164" fontId="7" fillId="2" borderId="19" xfId="0" applyNumberFormat="1" applyFont="1" applyFill="1" applyBorder="1" applyAlignment="1" applyProtection="1">
      <alignment horizontal="center" vertical="center"/>
      <protection hidden="1"/>
    </xf>
    <xf numFmtId="164" fontId="7" fillId="2" borderId="29" xfId="0" applyNumberFormat="1" applyFont="1" applyFill="1" applyBorder="1" applyAlignment="1" applyProtection="1">
      <alignment horizontal="center" vertical="center"/>
      <protection hidden="1"/>
    </xf>
    <xf numFmtId="0" fontId="7" fillId="5" borderId="22" xfId="0" applyFont="1" applyFill="1" applyBorder="1" applyAlignment="1" applyProtection="1">
      <alignment horizontal="right" vertical="center"/>
      <protection hidden="1"/>
    </xf>
    <xf numFmtId="164" fontId="7" fillId="5" borderId="34" xfId="0" applyNumberFormat="1" applyFont="1" applyFill="1" applyBorder="1" applyAlignment="1" applyProtection="1">
      <alignment horizontal="center" vertical="center"/>
      <protection hidden="1"/>
    </xf>
    <xf numFmtId="164" fontId="7" fillId="5" borderId="35" xfId="0" applyNumberFormat="1" applyFont="1" applyFill="1" applyBorder="1" applyAlignment="1" applyProtection="1">
      <alignment horizontal="center" vertical="center"/>
      <protection hidden="1"/>
    </xf>
    <xf numFmtId="164" fontId="7" fillId="2" borderId="34" xfId="0" applyNumberFormat="1" applyFont="1" applyFill="1" applyBorder="1" applyAlignment="1" applyProtection="1">
      <alignment horizontal="center" vertical="center"/>
      <protection hidden="1"/>
    </xf>
    <xf numFmtId="164" fontId="7" fillId="2" borderId="35" xfId="0" applyNumberFormat="1" applyFont="1" applyFill="1" applyBorder="1" applyAlignment="1" applyProtection="1">
      <alignment horizontal="center" vertical="center"/>
      <protection hidden="1"/>
    </xf>
    <xf numFmtId="0" fontId="7" fillId="5" borderId="36" xfId="0" applyFont="1" applyFill="1" applyBorder="1" applyAlignment="1" applyProtection="1">
      <alignment horizontal="right" vertical="center"/>
      <protection hidden="1"/>
    </xf>
    <xf numFmtId="0" fontId="7" fillId="5" borderId="37" xfId="0" applyFont="1" applyFill="1" applyBorder="1" applyAlignment="1" applyProtection="1">
      <alignment horizontal="right" vertical="center"/>
      <protection hidden="1"/>
    </xf>
    <xf numFmtId="164" fontId="7" fillId="5" borderId="38" xfId="0" applyNumberFormat="1" applyFont="1" applyFill="1" applyBorder="1" applyAlignment="1" applyProtection="1">
      <alignment horizontal="center" vertical="center"/>
      <protection hidden="1"/>
    </xf>
    <xf numFmtId="1" fontId="7" fillId="5" borderId="38" xfId="0" applyNumberFormat="1" applyFont="1" applyFill="1" applyBorder="1" applyAlignment="1" applyProtection="1">
      <alignment horizontal="center" vertical="center"/>
      <protection hidden="1"/>
    </xf>
    <xf numFmtId="1" fontId="7" fillId="5" borderId="39" xfId="0" applyNumberFormat="1" applyFont="1" applyFill="1" applyBorder="1" applyAlignment="1" applyProtection="1">
      <alignment horizontal="center" vertical="center"/>
      <protection hidden="1"/>
    </xf>
    <xf numFmtId="164" fontId="7" fillId="2" borderId="38" xfId="0" applyNumberFormat="1" applyFont="1" applyFill="1" applyBorder="1" applyAlignment="1" applyProtection="1">
      <alignment horizontal="center" vertical="center"/>
      <protection hidden="1"/>
    </xf>
    <xf numFmtId="164" fontId="7" fillId="2" borderId="39" xfId="0" applyNumberFormat="1" applyFont="1" applyFill="1" applyBorder="1" applyAlignment="1" applyProtection="1">
      <alignment horizontal="center" vertical="center"/>
      <protection hidden="1"/>
    </xf>
    <xf numFmtId="0" fontId="7" fillId="5" borderId="0" xfId="0" applyFont="1" applyFill="1" applyProtection="1">
      <protection hidden="1"/>
    </xf>
    <xf numFmtId="0" fontId="8" fillId="5" borderId="0" xfId="0" applyFont="1" applyFill="1" applyAlignment="1" applyProtection="1">
      <alignment horizontal="left" vertical="center" wrapText="1"/>
      <protection hidden="1"/>
    </xf>
    <xf numFmtId="0" fontId="4" fillId="5" borderId="1" xfId="0" applyFont="1" applyFill="1" applyBorder="1" applyAlignment="1" applyProtection="1">
      <alignment horizontal="left" vertical="center" wrapText="1"/>
      <protection hidden="1"/>
    </xf>
    <xf numFmtId="0" fontId="4" fillId="5" borderId="14" xfId="0" applyFont="1" applyFill="1" applyBorder="1" applyAlignment="1" applyProtection="1">
      <alignment horizontal="left" vertical="center" wrapText="1"/>
      <protection hidden="1"/>
    </xf>
    <xf numFmtId="0" fontId="7" fillId="5" borderId="6" xfId="0" applyFont="1" applyFill="1" applyBorder="1" applyProtection="1">
      <protection hidden="1"/>
    </xf>
    <xf numFmtId="0" fontId="8" fillId="5" borderId="5" xfId="0" applyFont="1" applyFill="1" applyBorder="1" applyAlignment="1" applyProtection="1">
      <alignment horizontal="right" vertical="center" wrapText="1"/>
      <protection hidden="1"/>
    </xf>
    <xf numFmtId="0" fontId="8" fillId="5" borderId="12" xfId="0" applyFont="1" applyFill="1" applyBorder="1" applyAlignment="1" applyProtection="1">
      <alignment horizontal="right" vertical="center" wrapText="1"/>
      <protection hidden="1"/>
    </xf>
    <xf numFmtId="164" fontId="7" fillId="5" borderId="13" xfId="0" applyNumberFormat="1" applyFont="1" applyFill="1" applyBorder="1" applyAlignment="1" applyProtection="1">
      <alignment horizontal="center" vertical="center"/>
      <protection hidden="1"/>
    </xf>
    <xf numFmtId="0" fontId="2" fillId="4" borderId="26" xfId="0" applyFont="1" applyFill="1" applyBorder="1" applyAlignment="1" applyProtection="1">
      <alignment horizontal="center" vertical="center" wrapText="1"/>
      <protection hidden="1"/>
    </xf>
    <xf numFmtId="164" fontId="7" fillId="5" borderId="29" xfId="0" applyNumberFormat="1" applyFont="1" applyFill="1" applyBorder="1" applyAlignment="1" applyProtection="1">
      <alignment horizontal="center" vertical="center"/>
      <protection hidden="1"/>
    </xf>
    <xf numFmtId="164" fontId="7" fillId="5" borderId="39" xfId="0" applyNumberFormat="1" applyFont="1" applyFill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vertical="center" wrapText="1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7" fillId="10" borderId="0" xfId="0" applyFont="1" applyFill="1" applyAlignment="1" applyProtection="1">
      <alignment horizontal="center" vertical="center"/>
      <protection hidden="1"/>
    </xf>
    <xf numFmtId="0" fontId="2" fillId="4" borderId="19" xfId="0" applyFont="1" applyFill="1" applyBorder="1" applyAlignment="1" applyProtection="1">
      <alignment horizontal="center" vertical="center" wrapText="1"/>
      <protection hidden="1"/>
    </xf>
    <xf numFmtId="0" fontId="2" fillId="4" borderId="29" xfId="0" applyFont="1" applyFill="1" applyBorder="1" applyAlignment="1" applyProtection="1">
      <alignment horizontal="center" vertical="center" wrapText="1"/>
      <protection hidden="1"/>
    </xf>
    <xf numFmtId="0" fontId="2" fillId="4" borderId="45" xfId="0" applyFont="1" applyFill="1" applyBorder="1" applyAlignment="1" applyProtection="1">
      <alignment horizontal="center" vertical="center" wrapText="1"/>
      <protection hidden="1"/>
    </xf>
    <xf numFmtId="0" fontId="2" fillId="4" borderId="46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7" fillId="3" borderId="7" xfId="0" applyFont="1" applyFill="1" applyBorder="1" applyAlignment="1" applyProtection="1">
      <alignment horizontal="center" vertical="center"/>
      <protection hidden="1"/>
    </xf>
    <xf numFmtId="0" fontId="7" fillId="8" borderId="7" xfId="0" applyFont="1" applyFill="1" applyBorder="1" applyAlignment="1" applyProtection="1">
      <alignment horizontal="center" vertical="center"/>
      <protection hidden="1"/>
    </xf>
    <xf numFmtId="0" fontId="7" fillId="8" borderId="12" xfId="0" applyFont="1" applyFill="1" applyBorder="1" applyAlignment="1" applyProtection="1">
      <alignment horizontal="right" vertical="center" wrapText="1"/>
      <protection hidden="1"/>
    </xf>
    <xf numFmtId="0" fontId="7" fillId="5" borderId="36" xfId="0" applyFont="1" applyFill="1" applyBorder="1" applyAlignment="1" applyProtection="1">
      <alignment horizontal="right" vertical="center" wrapText="1"/>
      <protection hidden="1"/>
    </xf>
    <xf numFmtId="0" fontId="7" fillId="0" borderId="0" xfId="0" applyFont="1" applyProtection="1">
      <protection hidden="1"/>
    </xf>
    <xf numFmtId="0" fontId="7" fillId="0" borderId="6" xfId="0" applyFont="1" applyBorder="1" applyProtection="1">
      <protection hidden="1"/>
    </xf>
    <xf numFmtId="43" fontId="7" fillId="0" borderId="0" xfId="2" applyFont="1" applyFill="1" applyBorder="1" applyAlignment="1" applyProtection="1">
      <alignment vertical="center" wrapText="1"/>
      <protection hidden="1"/>
    </xf>
    <xf numFmtId="43" fontId="7" fillId="0" borderId="0" xfId="2" applyFont="1" applyFill="1" applyBorder="1" applyAlignment="1" applyProtection="1">
      <alignment horizontal="center" vertical="center"/>
      <protection hidden="1"/>
    </xf>
    <xf numFmtId="43" fontId="7" fillId="0" borderId="6" xfId="2" applyFont="1" applyFill="1" applyBorder="1" applyAlignment="1" applyProtection="1">
      <alignment horizontal="center" vertical="center"/>
      <protection hidden="1"/>
    </xf>
    <xf numFmtId="43" fontId="7" fillId="0" borderId="0" xfId="2" applyFont="1" applyFill="1" applyBorder="1" applyAlignment="1" applyProtection="1">
      <alignment horizontal="center" vertical="center" wrapText="1"/>
      <protection hidden="1"/>
    </xf>
    <xf numFmtId="43" fontId="7" fillId="5" borderId="5" xfId="2" applyFont="1" applyFill="1" applyBorder="1" applyAlignment="1" applyProtection="1">
      <alignment horizontal="right" vertical="center" wrapText="1"/>
      <protection hidden="1"/>
    </xf>
    <xf numFmtId="43" fontId="7" fillId="5" borderId="12" xfId="2" applyFont="1" applyFill="1" applyBorder="1" applyAlignment="1" applyProtection="1">
      <alignment horizontal="right" vertical="center" wrapText="1"/>
      <protection hidden="1"/>
    </xf>
    <xf numFmtId="43" fontId="2" fillId="4" borderId="7" xfId="2" applyFont="1" applyFill="1" applyBorder="1" applyAlignment="1" applyProtection="1">
      <alignment horizontal="left" vertical="center" wrapText="1"/>
      <protection hidden="1"/>
    </xf>
    <xf numFmtId="43" fontId="2" fillId="4" borderId="9" xfId="2" applyFont="1" applyFill="1" applyBorder="1" applyAlignment="1" applyProtection="1">
      <alignment horizontal="left" vertical="center" wrapText="1"/>
      <protection hidden="1"/>
    </xf>
    <xf numFmtId="43" fontId="8" fillId="5" borderId="0" xfId="2" applyFont="1" applyFill="1" applyBorder="1" applyAlignment="1" applyProtection="1">
      <alignment vertical="center" wrapText="1"/>
      <protection hidden="1"/>
    </xf>
    <xf numFmtId="43" fontId="8" fillId="5" borderId="7" xfId="2" applyFont="1" applyFill="1" applyBorder="1" applyAlignment="1" applyProtection="1">
      <alignment vertical="center" wrapText="1"/>
      <protection hidden="1"/>
    </xf>
    <xf numFmtId="43" fontId="2" fillId="4" borderId="8" xfId="2" applyFont="1" applyFill="1" applyBorder="1" applyAlignment="1" applyProtection="1">
      <alignment horizontal="center" vertical="center" wrapText="1"/>
      <protection hidden="1"/>
    </xf>
    <xf numFmtId="43" fontId="8" fillId="8" borderId="0" xfId="2" applyFont="1" applyFill="1" applyBorder="1" applyAlignment="1" applyProtection="1">
      <alignment vertical="center" wrapText="1"/>
      <protection hidden="1"/>
    </xf>
    <xf numFmtId="0" fontId="7" fillId="0" borderId="5" xfId="0" applyFont="1" applyBorder="1" applyProtection="1">
      <protection hidden="1"/>
    </xf>
    <xf numFmtId="0" fontId="7" fillId="3" borderId="0" xfId="0" applyFont="1" applyFill="1" applyAlignment="1" applyProtection="1">
      <alignment vertical="center" wrapText="1"/>
      <protection hidden="1"/>
    </xf>
    <xf numFmtId="0" fontId="7" fillId="3" borderId="6" xfId="0" applyFont="1" applyFill="1" applyBorder="1" applyAlignment="1" applyProtection="1">
      <alignment vertical="center" wrapText="1"/>
      <protection hidden="1"/>
    </xf>
    <xf numFmtId="0" fontId="7" fillId="0" borderId="5" xfId="0" applyFont="1" applyBorder="1" applyAlignment="1" applyProtection="1">
      <alignment vertical="center" wrapText="1"/>
      <protection hidden="1"/>
    </xf>
    <xf numFmtId="0" fontId="3" fillId="0" borderId="5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7" fillId="3" borderId="6" xfId="0" applyFont="1" applyFill="1" applyBorder="1" applyAlignment="1" applyProtection="1">
      <alignment horizontal="left" vertical="center" wrapText="1"/>
      <protection hidden="1"/>
    </xf>
    <xf numFmtId="0" fontId="7" fillId="0" borderId="5" xfId="0" applyFont="1" applyBorder="1" applyAlignment="1" applyProtection="1">
      <alignment horizontal="right"/>
      <protection hidden="1"/>
    </xf>
    <xf numFmtId="0" fontId="7" fillId="0" borderId="5" xfId="0" applyFont="1" applyBorder="1" applyAlignment="1" applyProtection="1">
      <alignment horizontal="center"/>
      <protection hidden="1"/>
    </xf>
    <xf numFmtId="0" fontId="7" fillId="0" borderId="6" xfId="0" applyFont="1" applyBorder="1" applyAlignment="1" applyProtection="1">
      <alignment horizontal="center"/>
      <protection hidden="1"/>
    </xf>
    <xf numFmtId="0" fontId="7" fillId="0" borderId="5" xfId="0" applyFont="1" applyBorder="1" applyAlignment="1" applyProtection="1">
      <alignment horizontal="right" wrapText="1"/>
      <protection hidden="1"/>
    </xf>
    <xf numFmtId="13" fontId="7" fillId="3" borderId="7" xfId="0" applyNumberFormat="1" applyFont="1" applyFill="1" applyBorder="1" applyAlignment="1" applyProtection="1">
      <alignment horizontal="center" vertical="center" wrapText="1"/>
      <protection hidden="1"/>
    </xf>
    <xf numFmtId="0" fontId="7" fillId="7" borderId="5" xfId="0" applyFont="1" applyFill="1" applyBorder="1" applyAlignment="1" applyProtection="1">
      <alignment vertical="center" wrapText="1"/>
      <protection hidden="1"/>
    </xf>
    <xf numFmtId="164" fontId="7" fillId="7" borderId="7" xfId="0" applyNumberFormat="1" applyFont="1" applyFill="1" applyBorder="1" applyAlignment="1" applyProtection="1">
      <alignment horizontal="center"/>
      <protection hidden="1"/>
    </xf>
    <xf numFmtId="0" fontId="7" fillId="7" borderId="6" xfId="0" applyFont="1" applyFill="1" applyBorder="1" applyAlignment="1" applyProtection="1">
      <alignment vertical="center" wrapText="1"/>
      <protection hidden="1"/>
    </xf>
    <xf numFmtId="0" fontId="7" fillId="7" borderId="5" xfId="0" applyFont="1" applyFill="1" applyBorder="1" applyAlignment="1" applyProtection="1">
      <alignment horizontal="right" wrapText="1"/>
      <protection hidden="1"/>
    </xf>
    <xf numFmtId="164" fontId="7" fillId="7" borderId="7" xfId="0" applyNumberFormat="1" applyFont="1" applyFill="1" applyBorder="1" applyAlignment="1" applyProtection="1">
      <alignment horizontal="center" vertical="center" wrapText="1"/>
      <protection hidden="1"/>
    </xf>
    <xf numFmtId="164" fontId="7" fillId="3" borderId="7" xfId="0" applyNumberFormat="1" applyFont="1" applyFill="1" applyBorder="1" applyAlignment="1" applyProtection="1">
      <alignment horizontal="center" vertical="center" wrapText="1"/>
      <protection hidden="1"/>
    </xf>
    <xf numFmtId="164" fontId="7" fillId="3" borderId="7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wrapText="1"/>
      <protection hidden="1"/>
    </xf>
    <xf numFmtId="0" fontId="7" fillId="7" borderId="5" xfId="0" applyFont="1" applyFill="1" applyBorder="1" applyAlignment="1" applyProtection="1">
      <alignment horizontal="right"/>
      <protection hidden="1"/>
    </xf>
    <xf numFmtId="164" fontId="7" fillId="7" borderId="7" xfId="0" applyNumberFormat="1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Alignment="1" applyProtection="1">
      <alignment vertical="center" wrapText="1"/>
      <protection hidden="1"/>
    </xf>
    <xf numFmtId="164" fontId="7" fillId="8" borderId="46" xfId="0" applyNumberFormat="1" applyFont="1" applyFill="1" applyBorder="1" applyAlignment="1" applyProtection="1">
      <alignment horizontal="center"/>
      <protection hidden="1"/>
    </xf>
    <xf numFmtId="164" fontId="7" fillId="2" borderId="19" xfId="0" applyNumberFormat="1" applyFont="1" applyFill="1" applyBorder="1" applyAlignment="1" applyProtection="1">
      <alignment horizontal="center"/>
      <protection hidden="1"/>
    </xf>
    <xf numFmtId="164" fontId="7" fillId="8" borderId="7" xfId="0" applyNumberFormat="1" applyFont="1" applyFill="1" applyBorder="1" applyAlignment="1" applyProtection="1">
      <alignment horizontal="center" vertical="center"/>
      <protection hidden="1"/>
    </xf>
    <xf numFmtId="0" fontId="7" fillId="8" borderId="6" xfId="0" applyFont="1" applyFill="1" applyBorder="1" applyAlignment="1" applyProtection="1">
      <alignment vertical="center" wrapText="1"/>
      <protection hidden="1"/>
    </xf>
    <xf numFmtId="164" fontId="7" fillId="8" borderId="19" xfId="0" applyNumberFormat="1" applyFont="1" applyFill="1" applyBorder="1" applyAlignment="1" applyProtection="1">
      <alignment horizontal="center" vertical="center"/>
      <protection hidden="1"/>
    </xf>
    <xf numFmtId="164" fontId="7" fillId="8" borderId="47" xfId="0" applyNumberFormat="1" applyFont="1" applyFill="1" applyBorder="1" applyAlignment="1" applyProtection="1">
      <alignment horizontal="center"/>
      <protection hidden="1"/>
    </xf>
    <xf numFmtId="164" fontId="7" fillId="8" borderId="38" xfId="0" applyNumberFormat="1" applyFont="1" applyFill="1" applyBorder="1" applyAlignment="1" applyProtection="1">
      <alignment horizontal="center" vertical="center"/>
      <protection hidden="1"/>
    </xf>
    <xf numFmtId="164" fontId="7" fillId="8" borderId="13" xfId="0" applyNumberFormat="1" applyFont="1" applyFill="1" applyBorder="1" applyAlignment="1" applyProtection="1">
      <alignment horizontal="center" vertical="center"/>
      <protection hidden="1"/>
    </xf>
    <xf numFmtId="0" fontId="7" fillId="8" borderId="14" xfId="0" applyFont="1" applyFill="1" applyBorder="1" applyAlignment="1" applyProtection="1">
      <alignment vertical="center" wrapText="1"/>
      <protection hidden="1"/>
    </xf>
    <xf numFmtId="1" fontId="7" fillId="3" borderId="7" xfId="0" applyNumberFormat="1" applyFont="1" applyFill="1" applyBorder="1" applyAlignment="1" applyProtection="1">
      <alignment horizontal="center" vertical="center" wrapText="1"/>
      <protection hidden="1"/>
    </xf>
    <xf numFmtId="1" fontId="7" fillId="3" borderId="13" xfId="0" applyNumberFormat="1" applyFont="1" applyFill="1" applyBorder="1" applyAlignment="1" applyProtection="1">
      <alignment horizontal="center" vertical="center" wrapText="1"/>
      <protection hidden="1"/>
    </xf>
    <xf numFmtId="0" fontId="7" fillId="3" borderId="13" xfId="0" applyFont="1" applyFill="1" applyBorder="1" applyAlignment="1" applyProtection="1">
      <alignment horizontal="center" vertical="center"/>
      <protection hidden="1"/>
    </xf>
    <xf numFmtId="0" fontId="7" fillId="3" borderId="14" xfId="0" applyFont="1" applyFill="1" applyBorder="1" applyAlignment="1" applyProtection="1">
      <alignment vertical="center" wrapText="1"/>
      <protection hidden="1"/>
    </xf>
    <xf numFmtId="164" fontId="7" fillId="3" borderId="13" xfId="0" applyNumberFormat="1" applyFont="1" applyFill="1" applyBorder="1" applyAlignment="1" applyProtection="1">
      <alignment horizontal="center" vertical="center" wrapText="1"/>
      <protection hidden="1"/>
    </xf>
    <xf numFmtId="9" fontId="7" fillId="0" borderId="0" xfId="1" applyFont="1" applyBorder="1" applyProtection="1">
      <protection hidden="1"/>
    </xf>
    <xf numFmtId="0" fontId="7" fillId="0" borderId="12" xfId="0" applyFont="1" applyBorder="1" applyAlignment="1" applyProtection="1">
      <alignment horizontal="right" wrapText="1"/>
      <protection hidden="1"/>
    </xf>
    <xf numFmtId="2" fontId="7" fillId="3" borderId="31" xfId="0" applyNumberFormat="1" applyFont="1" applyFill="1" applyBorder="1" applyAlignment="1" applyProtection="1">
      <alignment horizontal="center" vertical="center" wrapText="1"/>
      <protection hidden="1"/>
    </xf>
    <xf numFmtId="0" fontId="7" fillId="3" borderId="1" xfId="0" applyFont="1" applyFill="1" applyBorder="1" applyAlignment="1" applyProtection="1">
      <alignment vertical="center" wrapText="1"/>
      <protection hidden="1"/>
    </xf>
    <xf numFmtId="0" fontId="7" fillId="0" borderId="14" xfId="0" applyFont="1" applyBorder="1" applyProtection="1">
      <protection hidden="1"/>
    </xf>
    <xf numFmtId="43" fontId="7" fillId="0" borderId="0" xfId="2" applyFont="1" applyProtection="1">
      <protection hidden="1"/>
    </xf>
    <xf numFmtId="43" fontId="7" fillId="0" borderId="5" xfId="2" applyFont="1" applyBorder="1" applyAlignment="1" applyProtection="1">
      <alignment horizontal="right" vertical="center" wrapText="1"/>
      <protection hidden="1"/>
    </xf>
    <xf numFmtId="43" fontId="8" fillId="0" borderId="0" xfId="2" applyFont="1" applyFill="1" applyBorder="1" applyAlignment="1" applyProtection="1">
      <alignment vertical="center" wrapText="1"/>
      <protection hidden="1"/>
    </xf>
    <xf numFmtId="43" fontId="7" fillId="0" borderId="0" xfId="2" applyFont="1" applyFill="1" applyProtection="1">
      <protection hidden="1"/>
    </xf>
    <xf numFmtId="43" fontId="7" fillId="0" borderId="0" xfId="2" applyFont="1" applyBorder="1" applyProtection="1">
      <protection hidden="1"/>
    </xf>
    <xf numFmtId="43" fontId="7" fillId="0" borderId="6" xfId="2" applyFont="1" applyBorder="1" applyProtection="1">
      <protection hidden="1"/>
    </xf>
    <xf numFmtId="43" fontId="7" fillId="0" borderId="5" xfId="2" applyFont="1" applyBorder="1" applyAlignment="1" applyProtection="1">
      <alignment horizontal="right"/>
      <protection hidden="1"/>
    </xf>
    <xf numFmtId="43" fontId="7" fillId="3" borderId="0" xfId="2" applyFont="1" applyFill="1" applyBorder="1" applyAlignment="1" applyProtection="1">
      <alignment vertical="center" wrapText="1"/>
      <protection hidden="1"/>
    </xf>
    <xf numFmtId="43" fontId="7" fillId="0" borderId="5" xfId="2" applyFont="1" applyBorder="1" applyProtection="1">
      <protection hidden="1"/>
    </xf>
    <xf numFmtId="43" fontId="7" fillId="0" borderId="5" xfId="2" applyFont="1" applyBorder="1" applyAlignment="1" applyProtection="1">
      <alignment horizontal="center"/>
      <protection hidden="1"/>
    </xf>
    <xf numFmtId="43" fontId="7" fillId="9" borderId="7" xfId="2" applyFont="1" applyFill="1" applyBorder="1" applyAlignment="1" applyProtection="1">
      <alignment horizontal="center"/>
      <protection locked="0"/>
    </xf>
    <xf numFmtId="43" fontId="7" fillId="9" borderId="0" xfId="2" applyFont="1" applyFill="1" applyBorder="1" applyAlignment="1" applyProtection="1">
      <alignment vertical="center" wrapText="1"/>
      <protection hidden="1"/>
    </xf>
    <xf numFmtId="43" fontId="7" fillId="9" borderId="0" xfId="2" applyFont="1" applyFill="1" applyBorder="1" applyProtection="1">
      <protection hidden="1"/>
    </xf>
    <xf numFmtId="43" fontId="7" fillId="9" borderId="6" xfId="2" applyFont="1" applyFill="1" applyBorder="1" applyProtection="1">
      <protection hidden="1"/>
    </xf>
    <xf numFmtId="43" fontId="7" fillId="9" borderId="0" xfId="2" applyFont="1" applyFill="1" applyProtection="1">
      <protection hidden="1"/>
    </xf>
    <xf numFmtId="43" fontId="7" fillId="0" borderId="0" xfId="2" applyFont="1" applyBorder="1" applyAlignment="1" applyProtection="1">
      <alignment wrapText="1"/>
      <protection hidden="1"/>
    </xf>
    <xf numFmtId="43" fontId="7" fillId="0" borderId="5" xfId="2" applyFont="1" applyBorder="1" applyAlignment="1" applyProtection="1">
      <alignment horizontal="right" vertical="center"/>
      <protection hidden="1"/>
    </xf>
    <xf numFmtId="43" fontId="8" fillId="3" borderId="0" xfId="2" applyFont="1" applyFill="1" applyBorder="1" applyAlignment="1" applyProtection="1">
      <alignment vertical="center" wrapText="1"/>
      <protection hidden="1"/>
    </xf>
    <xf numFmtId="43" fontId="7" fillId="0" borderId="0" xfId="2" applyFont="1" applyBorder="1" applyAlignment="1" applyProtection="1">
      <alignment horizontal="center" vertical="center"/>
      <protection hidden="1"/>
    </xf>
    <xf numFmtId="43" fontId="7" fillId="0" borderId="5" xfId="2" applyFont="1" applyBorder="1"/>
    <xf numFmtId="43" fontId="7" fillId="0" borderId="0" xfId="2" applyFont="1" applyBorder="1"/>
    <xf numFmtId="43" fontId="7" fillId="0" borderId="6" xfId="2" applyFont="1" applyBorder="1"/>
    <xf numFmtId="43" fontId="7" fillId="0" borderId="0" xfId="2" applyFont="1"/>
    <xf numFmtId="43" fontId="9" fillId="12" borderId="7" xfId="2" applyFont="1" applyFill="1" applyBorder="1" applyAlignment="1" applyProtection="1">
      <alignment horizontal="center" vertical="center"/>
      <protection hidden="1"/>
    </xf>
    <xf numFmtId="43" fontId="7" fillId="0" borderId="5" xfId="2" applyFont="1" applyBorder="1" applyAlignment="1">
      <alignment horizontal="right" vertical="center" wrapText="1"/>
    </xf>
    <xf numFmtId="43" fontId="7" fillId="0" borderId="5" xfId="2" applyFont="1" applyBorder="1" applyAlignment="1" applyProtection="1">
      <alignment horizontal="right" wrapText="1"/>
      <protection hidden="1"/>
    </xf>
    <xf numFmtId="43" fontId="7" fillId="0" borderId="1" xfId="2" applyFont="1" applyBorder="1" applyProtection="1">
      <protection hidden="1"/>
    </xf>
    <xf numFmtId="43" fontId="7" fillId="0" borderId="14" xfId="2" applyFont="1" applyBorder="1" applyProtection="1">
      <protection hidden="1"/>
    </xf>
    <xf numFmtId="43" fontId="7" fillId="0" borderId="12" xfId="2" applyFont="1" applyBorder="1" applyProtection="1">
      <protection hidden="1"/>
    </xf>
    <xf numFmtId="43" fontId="7" fillId="0" borderId="5" xfId="2" applyFont="1" applyBorder="1" applyAlignment="1" applyProtection="1">
      <alignment wrapText="1"/>
      <protection hidden="1"/>
    </xf>
    <xf numFmtId="43" fontId="10" fillId="0" borderId="5" xfId="2" applyFont="1" applyBorder="1" applyProtection="1">
      <protection hidden="1"/>
    </xf>
    <xf numFmtId="43" fontId="7" fillId="0" borderId="2" xfId="2" applyFont="1" applyBorder="1" applyProtection="1">
      <protection hidden="1"/>
    </xf>
    <xf numFmtId="43" fontId="7" fillId="0" borderId="3" xfId="2" applyFont="1" applyBorder="1" applyProtection="1">
      <protection hidden="1"/>
    </xf>
    <xf numFmtId="43" fontId="7" fillId="0" borderId="4" xfId="2" applyFont="1" applyBorder="1" applyProtection="1">
      <protection hidden="1"/>
    </xf>
    <xf numFmtId="43" fontId="9" fillId="12" borderId="8" xfId="2" applyFont="1" applyFill="1" applyBorder="1" applyAlignment="1" applyProtection="1">
      <alignment horizontal="center" vertical="center"/>
      <protection hidden="1"/>
    </xf>
    <xf numFmtId="43" fontId="8" fillId="3" borderId="7" xfId="2" applyFont="1" applyFill="1" applyBorder="1" applyAlignment="1" applyProtection="1">
      <alignment vertical="center" wrapText="1"/>
      <protection hidden="1"/>
    </xf>
    <xf numFmtId="43" fontId="7" fillId="8" borderId="13" xfId="2" applyFont="1" applyFill="1" applyBorder="1" applyProtection="1">
      <protection hidden="1"/>
    </xf>
    <xf numFmtId="43" fontId="7" fillId="0" borderId="0" xfId="2" applyFont="1" applyBorder="1" applyAlignment="1" applyProtection="1">
      <alignment horizontal="center" vertical="center"/>
      <protection locked="0"/>
    </xf>
    <xf numFmtId="43" fontId="9" fillId="12" borderId="32" xfId="2" applyFont="1" applyFill="1" applyBorder="1" applyAlignment="1" applyProtection="1">
      <alignment horizontal="center" vertical="center"/>
      <protection hidden="1"/>
    </xf>
    <xf numFmtId="43" fontId="9" fillId="12" borderId="33" xfId="2" applyFont="1" applyFill="1" applyBorder="1" applyAlignment="1" applyProtection="1">
      <alignment horizontal="center" vertical="center"/>
      <protection hidden="1"/>
    </xf>
    <xf numFmtId="0" fontId="7" fillId="0" borderId="0" xfId="0" applyFont="1"/>
    <xf numFmtId="43" fontId="7" fillId="3" borderId="0" xfId="2" applyFont="1" applyFill="1" applyBorder="1" applyAlignment="1" applyProtection="1">
      <alignment vertical="center"/>
      <protection hidden="1"/>
    </xf>
    <xf numFmtId="43" fontId="7" fillId="0" borderId="0" xfId="2" applyFont="1" applyFill="1" applyBorder="1" applyAlignment="1" applyProtection="1">
      <alignment vertical="center"/>
      <protection hidden="1"/>
    </xf>
    <xf numFmtId="43" fontId="7" fillId="8" borderId="0" xfId="2" applyFont="1" applyFill="1" applyBorder="1" applyProtection="1">
      <protection hidden="1"/>
    </xf>
    <xf numFmtId="0" fontId="7" fillId="0" borderId="5" xfId="0" applyFont="1" applyBorder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 wrapText="1"/>
      <protection hidden="1"/>
    </xf>
    <xf numFmtId="0" fontId="8" fillId="0" borderId="36" xfId="0" applyFont="1" applyBorder="1" applyAlignment="1" applyProtection="1">
      <alignment horizontal="right" vertical="center" wrapText="1"/>
      <protection hidden="1"/>
    </xf>
    <xf numFmtId="0" fontId="7" fillId="0" borderId="19" xfId="0" applyFont="1" applyBorder="1" applyAlignment="1" applyProtection="1">
      <alignment horizontal="right" vertical="center" wrapText="1"/>
      <protection hidden="1"/>
    </xf>
    <xf numFmtId="0" fontId="10" fillId="4" borderId="5" xfId="0" applyFont="1" applyFill="1" applyBorder="1" applyAlignment="1" applyProtection="1">
      <alignment horizontal="right" vertical="center" wrapText="1"/>
      <protection hidden="1"/>
    </xf>
    <xf numFmtId="0" fontId="10" fillId="4" borderId="7" xfId="0" applyFont="1" applyFill="1" applyBorder="1" applyAlignment="1" applyProtection="1">
      <alignment horizontal="center" vertical="center" wrapText="1"/>
      <protection hidden="1"/>
    </xf>
    <xf numFmtId="0" fontId="10" fillId="2" borderId="7" xfId="0" applyFont="1" applyFill="1" applyBorder="1" applyAlignment="1" applyProtection="1">
      <alignment horizontal="center" vertical="center" wrapText="1"/>
      <protection hidden="1"/>
    </xf>
    <xf numFmtId="0" fontId="10" fillId="4" borderId="0" xfId="0" applyFont="1" applyFill="1" applyAlignment="1" applyProtection="1">
      <alignment horizontal="left" vertical="center" wrapText="1"/>
      <protection hidden="1"/>
    </xf>
    <xf numFmtId="0" fontId="10" fillId="0" borderId="0" xfId="0" applyFont="1" applyProtection="1">
      <protection hidden="1"/>
    </xf>
    <xf numFmtId="0" fontId="10" fillId="0" borderId="6" xfId="0" applyFont="1" applyBorder="1" applyProtection="1">
      <protection hidden="1"/>
    </xf>
    <xf numFmtId="0" fontId="10" fillId="0" borderId="18" xfId="0" applyFont="1" applyBorder="1" applyAlignment="1" applyProtection="1">
      <alignment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9" fillId="6" borderId="0" xfId="0" applyFont="1" applyFill="1" applyProtection="1">
      <protection hidden="1"/>
    </xf>
    <xf numFmtId="0" fontId="8" fillId="0" borderId="5" xfId="0" applyFont="1" applyBorder="1" applyAlignment="1" applyProtection="1">
      <alignment horizontal="right" vertical="center" wrapText="1"/>
      <protection hidden="1"/>
    </xf>
    <xf numFmtId="0" fontId="7" fillId="8" borderId="13" xfId="0" applyFont="1" applyFill="1" applyBorder="1" applyAlignment="1" applyProtection="1">
      <alignment horizontal="center" vertical="center"/>
      <protection hidden="1"/>
    </xf>
    <xf numFmtId="164" fontId="7" fillId="5" borderId="26" xfId="0" applyNumberFormat="1" applyFont="1" applyFill="1" applyBorder="1" applyAlignment="1" applyProtection="1">
      <alignment horizontal="center" vertical="center"/>
      <protection hidden="1"/>
    </xf>
    <xf numFmtId="164" fontId="7" fillId="0" borderId="0" xfId="0" applyNumberFormat="1" applyFont="1" applyAlignment="1" applyProtection="1">
      <alignment horizontal="center" vertical="center" wrapText="1"/>
      <protection hidden="1"/>
    </xf>
    <xf numFmtId="0" fontId="7" fillId="7" borderId="7" xfId="0" applyFont="1" applyFill="1" applyBorder="1" applyAlignment="1" applyProtection="1">
      <alignment horizontal="center" vertical="center"/>
      <protection hidden="1"/>
    </xf>
    <xf numFmtId="43" fontId="7" fillId="5" borderId="7" xfId="2" applyFont="1" applyFill="1" applyBorder="1" applyAlignment="1" applyProtection="1">
      <alignment vertical="center"/>
      <protection hidden="1"/>
    </xf>
    <xf numFmtId="166" fontId="7" fillId="5" borderId="7" xfId="2" applyNumberFormat="1" applyFont="1" applyFill="1" applyBorder="1" applyAlignment="1" applyProtection="1">
      <alignment horizontal="center" vertical="center"/>
      <protection hidden="1"/>
    </xf>
    <xf numFmtId="166" fontId="7" fillId="5" borderId="19" xfId="2" applyNumberFormat="1" applyFont="1" applyFill="1" applyBorder="1" applyAlignment="1" applyProtection="1">
      <alignment horizontal="center" vertical="center"/>
      <protection hidden="1"/>
    </xf>
    <xf numFmtId="166" fontId="7" fillId="5" borderId="38" xfId="2" applyNumberFormat="1" applyFont="1" applyFill="1" applyBorder="1" applyAlignment="1" applyProtection="1">
      <alignment horizontal="center" vertical="center"/>
      <protection hidden="1"/>
    </xf>
    <xf numFmtId="166" fontId="7" fillId="3" borderId="7" xfId="2" applyNumberFormat="1" applyFont="1" applyFill="1" applyBorder="1" applyAlignment="1" applyProtection="1">
      <alignment horizontal="center" vertical="center"/>
      <protection hidden="1"/>
    </xf>
    <xf numFmtId="166" fontId="7" fillId="2" borderId="7" xfId="2" applyNumberFormat="1" applyFont="1" applyFill="1" applyBorder="1" applyAlignment="1" applyProtection="1">
      <alignment horizontal="center" vertical="center"/>
      <protection hidden="1"/>
    </xf>
    <xf numFmtId="43" fontId="7" fillId="8" borderId="6" xfId="2" applyFont="1" applyFill="1" applyBorder="1" applyProtection="1">
      <protection hidden="1"/>
    </xf>
    <xf numFmtId="166" fontId="7" fillId="8" borderId="13" xfId="2" applyNumberFormat="1" applyFont="1" applyFill="1" applyBorder="1" applyAlignment="1" applyProtection="1">
      <alignment horizontal="center" vertical="center"/>
      <protection hidden="1"/>
    </xf>
    <xf numFmtId="166" fontId="7" fillId="8" borderId="7" xfId="2" applyNumberFormat="1" applyFont="1" applyFill="1" applyBorder="1" applyAlignment="1" applyProtection="1">
      <alignment horizontal="center" vertical="center"/>
      <protection hidden="1"/>
    </xf>
    <xf numFmtId="43" fontId="7" fillId="5" borderId="0" xfId="2" applyFont="1" applyFill="1" applyBorder="1" applyAlignment="1" applyProtection="1">
      <alignment vertical="center" wrapText="1"/>
      <protection hidden="1"/>
    </xf>
    <xf numFmtId="43" fontId="7" fillId="5" borderId="1" xfId="2" applyFont="1" applyFill="1" applyBorder="1" applyAlignment="1" applyProtection="1">
      <alignment vertical="center" wrapText="1"/>
      <protection hidden="1"/>
    </xf>
    <xf numFmtId="166" fontId="7" fillId="2" borderId="7" xfId="2" applyNumberFormat="1" applyFont="1" applyFill="1" applyBorder="1" applyAlignment="1" applyProtection="1">
      <alignment horizontal="center" vertical="center" wrapText="1"/>
      <protection hidden="1"/>
    </xf>
    <xf numFmtId="43" fontId="7" fillId="5" borderId="3" xfId="2" applyFont="1" applyFill="1" applyBorder="1" applyAlignment="1" applyProtection="1">
      <alignment vertical="center" wrapText="1"/>
      <protection hidden="1"/>
    </xf>
    <xf numFmtId="166" fontId="7" fillId="2" borderId="41" xfId="2" applyNumberFormat="1" applyFont="1" applyFill="1" applyBorder="1" applyAlignment="1" applyProtection="1">
      <alignment horizontal="center" vertical="center" wrapText="1"/>
      <protection hidden="1"/>
    </xf>
    <xf numFmtId="166" fontId="7" fillId="2" borderId="35" xfId="2" applyNumberFormat="1" applyFont="1" applyFill="1" applyBorder="1" applyAlignment="1" applyProtection="1">
      <alignment horizontal="center" vertical="center" wrapText="1"/>
      <protection hidden="1"/>
    </xf>
    <xf numFmtId="166" fontId="7" fillId="2" borderId="13" xfId="2" applyNumberFormat="1" applyFont="1" applyFill="1" applyBorder="1" applyAlignment="1" applyProtection="1">
      <alignment horizontal="center" vertical="center" wrapText="1"/>
      <protection hidden="1"/>
    </xf>
    <xf numFmtId="43" fontId="2" fillId="4" borderId="38" xfId="2" applyFont="1" applyFill="1" applyBorder="1" applyAlignment="1" applyProtection="1">
      <alignment horizontal="center" vertical="center" wrapText="1"/>
      <protection hidden="1"/>
    </xf>
    <xf numFmtId="43" fontId="2" fillId="4" borderId="13" xfId="2" applyFont="1" applyFill="1" applyBorder="1" applyAlignment="1" applyProtection="1">
      <alignment horizontal="center" vertical="center" wrapText="1"/>
      <protection hidden="1"/>
    </xf>
    <xf numFmtId="43" fontId="2" fillId="4" borderId="13" xfId="2" applyFont="1" applyFill="1" applyBorder="1" applyAlignment="1" applyProtection="1">
      <alignment horizontal="center" vertical="center"/>
      <protection hidden="1"/>
    </xf>
    <xf numFmtId="43" fontId="2" fillId="4" borderId="39" xfId="2" applyFont="1" applyFill="1" applyBorder="1" applyAlignment="1" applyProtection="1">
      <alignment horizontal="center" vertical="center"/>
      <protection hidden="1"/>
    </xf>
    <xf numFmtId="166" fontId="7" fillId="8" borderId="7" xfId="2" applyNumberFormat="1" applyFont="1" applyFill="1" applyBorder="1" applyAlignment="1" applyProtection="1">
      <alignment horizontal="center" vertical="center" wrapText="1"/>
      <protection hidden="1"/>
    </xf>
    <xf numFmtId="166" fontId="7" fillId="8" borderId="41" xfId="2" applyNumberFormat="1" applyFont="1" applyFill="1" applyBorder="1" applyAlignment="1" applyProtection="1">
      <alignment horizontal="center" vertical="center" wrapText="1"/>
      <protection hidden="1"/>
    </xf>
    <xf numFmtId="166" fontId="7" fillId="8" borderId="13" xfId="2" applyNumberFormat="1" applyFont="1" applyFill="1" applyBorder="1" applyAlignment="1" applyProtection="1">
      <alignment horizontal="center" vertical="center" wrapText="1"/>
      <protection hidden="1"/>
    </xf>
    <xf numFmtId="166" fontId="7" fillId="8" borderId="29" xfId="2" applyNumberFormat="1" applyFont="1" applyFill="1" applyBorder="1" applyAlignment="1" applyProtection="1">
      <alignment horizontal="center" vertical="center" wrapText="1"/>
      <protection hidden="1"/>
    </xf>
    <xf numFmtId="166" fontId="7" fillId="8" borderId="39" xfId="2" applyNumberFormat="1" applyFont="1" applyFill="1" applyBorder="1" applyAlignment="1" applyProtection="1">
      <alignment horizontal="center" vertical="center" wrapText="1"/>
      <protection hidden="1"/>
    </xf>
    <xf numFmtId="166" fontId="7" fillId="8" borderId="35" xfId="2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left" vertical="center"/>
      <protection hidden="1"/>
    </xf>
    <xf numFmtId="43" fontId="7" fillId="0" borderId="0" xfId="2" applyFont="1" applyAlignment="1" applyProtection="1">
      <alignment horizontal="left" vertical="center"/>
      <protection hidden="1"/>
    </xf>
    <xf numFmtId="43" fontId="7" fillId="9" borderId="0" xfId="2" applyFont="1" applyFill="1" applyAlignment="1" applyProtection="1">
      <alignment horizontal="left" vertical="center"/>
      <protection hidden="1"/>
    </xf>
    <xf numFmtId="43" fontId="7" fillId="0" borderId="0" xfId="2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3" fontId="7" fillId="0" borderId="0" xfId="2" applyFont="1" applyBorder="1" applyAlignment="1" applyProtection="1">
      <alignment horizontal="left" vertical="center"/>
      <protection hidden="1"/>
    </xf>
    <xf numFmtId="43" fontId="7" fillId="8" borderId="0" xfId="2" applyFont="1" applyFill="1" applyBorder="1" applyAlignment="1" applyProtection="1">
      <alignment horizontal="left" vertical="center"/>
      <protection hidden="1"/>
    </xf>
    <xf numFmtId="0" fontId="7" fillId="8" borderId="0" xfId="0" applyFont="1" applyFill="1" applyAlignment="1" applyProtection="1">
      <alignment horizontal="left" vertical="center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7" fillId="5" borderId="0" xfId="0" applyFont="1" applyFill="1" applyAlignment="1" applyProtection="1">
      <alignment horizontal="left"/>
      <protection hidden="1"/>
    </xf>
    <xf numFmtId="164" fontId="7" fillId="8" borderId="30" xfId="0" applyNumberFormat="1" applyFont="1" applyFill="1" applyBorder="1" applyAlignment="1" applyProtection="1">
      <alignment horizontal="center" vertical="center"/>
      <protection hidden="1"/>
    </xf>
    <xf numFmtId="164" fontId="7" fillId="8" borderId="26" xfId="0" applyNumberFormat="1" applyFont="1" applyFill="1" applyBorder="1" applyAlignment="1" applyProtection="1">
      <alignment horizontal="center" vertical="center"/>
      <protection hidden="1"/>
    </xf>
    <xf numFmtId="164" fontId="7" fillId="8" borderId="7" xfId="0" applyNumberFormat="1" applyFont="1" applyFill="1" applyBorder="1" applyAlignment="1" applyProtection="1">
      <alignment horizontal="center" vertical="center" wrapText="1"/>
      <protection hidden="1"/>
    </xf>
    <xf numFmtId="164" fontId="6" fillId="5" borderId="7" xfId="0" applyNumberFormat="1" applyFont="1" applyFill="1" applyBorder="1" applyAlignment="1" applyProtection="1">
      <alignment horizontal="center" vertical="center" wrapText="1"/>
      <protection hidden="1"/>
    </xf>
    <xf numFmtId="164" fontId="7" fillId="0" borderId="7" xfId="0" applyNumberFormat="1" applyFont="1" applyBorder="1" applyAlignment="1" applyProtection="1">
      <alignment horizontal="center" vertical="center"/>
      <protection hidden="1"/>
    </xf>
    <xf numFmtId="164" fontId="7" fillId="2" borderId="7" xfId="0" applyNumberFormat="1" applyFont="1" applyFill="1" applyBorder="1" applyAlignment="1" applyProtection="1">
      <alignment horizontal="center" vertical="center" wrapText="1"/>
      <protection hidden="1"/>
    </xf>
    <xf numFmtId="0" fontId="2" fillId="4" borderId="7" xfId="0" applyFont="1" applyFill="1" applyBorder="1" applyAlignment="1" applyProtection="1">
      <alignment vertical="center" wrapText="1"/>
      <protection hidden="1"/>
    </xf>
    <xf numFmtId="0" fontId="7" fillId="13" borderId="7" xfId="0" applyFont="1" applyFill="1" applyBorder="1" applyAlignment="1" applyProtection="1">
      <alignment horizontal="center"/>
      <protection locked="0"/>
    </xf>
    <xf numFmtId="164" fontId="7" fillId="13" borderId="7" xfId="0" applyNumberFormat="1" applyFont="1" applyFill="1" applyBorder="1" applyAlignment="1" applyProtection="1">
      <alignment horizontal="center" vertical="center"/>
      <protection locked="0"/>
    </xf>
    <xf numFmtId="0" fontId="7" fillId="13" borderId="7" xfId="0" applyFont="1" applyFill="1" applyBorder="1" applyAlignment="1" applyProtection="1">
      <alignment horizontal="center" vertical="center"/>
      <protection locked="0"/>
    </xf>
    <xf numFmtId="0" fontId="7" fillId="13" borderId="7" xfId="0" applyFont="1" applyFill="1" applyBorder="1" applyAlignment="1" applyProtection="1">
      <alignment horizontal="center" wrapText="1"/>
      <protection locked="0"/>
    </xf>
    <xf numFmtId="13" fontId="7" fillId="13" borderId="7" xfId="0" applyNumberFormat="1" applyFont="1" applyFill="1" applyBorder="1" applyAlignment="1" applyProtection="1">
      <alignment horizontal="center" vertical="center"/>
      <protection locked="0"/>
    </xf>
    <xf numFmtId="166" fontId="7" fillId="13" borderId="7" xfId="2" applyNumberFormat="1" applyFont="1" applyFill="1" applyBorder="1" applyAlignment="1" applyProtection="1">
      <alignment horizontal="center"/>
      <protection locked="0"/>
    </xf>
    <xf numFmtId="37" fontId="7" fillId="13" borderId="7" xfId="2" applyNumberFormat="1" applyFont="1" applyFill="1" applyBorder="1" applyAlignment="1" applyProtection="1">
      <alignment horizontal="center" vertical="center"/>
      <protection locked="0"/>
    </xf>
    <xf numFmtId="166" fontId="7" fillId="13" borderId="19" xfId="2" applyNumberFormat="1" applyFont="1" applyFill="1" applyBorder="1" applyAlignment="1" applyProtection="1">
      <alignment horizontal="center" vertical="center"/>
      <protection locked="0"/>
    </xf>
    <xf numFmtId="166" fontId="7" fillId="13" borderId="7" xfId="2" applyNumberFormat="1" applyFont="1" applyFill="1" applyBorder="1" applyAlignment="1" applyProtection="1">
      <alignment horizontal="center" vertical="center" wrapText="1"/>
      <protection locked="0"/>
    </xf>
    <xf numFmtId="166" fontId="7" fillId="13" borderId="26" xfId="2" applyNumberFormat="1" applyFont="1" applyFill="1" applyBorder="1" applyAlignment="1" applyProtection="1">
      <alignment horizontal="center" vertical="center"/>
      <protection locked="0"/>
    </xf>
    <xf numFmtId="166" fontId="7" fillId="13" borderId="7" xfId="2" applyNumberFormat="1" applyFont="1" applyFill="1" applyBorder="1" applyAlignment="1" applyProtection="1">
      <alignment horizontal="center" vertical="center"/>
      <protection locked="0"/>
    </xf>
    <xf numFmtId="164" fontId="7" fillId="13" borderId="7" xfId="0" applyNumberFormat="1" applyFont="1" applyFill="1" applyBorder="1" applyAlignment="1" applyProtection="1">
      <alignment horizontal="center" vertical="center" wrapText="1"/>
      <protection locked="0"/>
    </xf>
    <xf numFmtId="164" fontId="7" fillId="11" borderId="7" xfId="0" applyNumberFormat="1" applyFont="1" applyFill="1" applyBorder="1" applyAlignment="1">
      <alignment horizontal="center" vertical="center" wrapText="1"/>
    </xf>
    <xf numFmtId="3" fontId="7" fillId="13" borderId="7" xfId="0" applyNumberFormat="1" applyFont="1" applyFill="1" applyBorder="1" applyAlignment="1" applyProtection="1">
      <alignment horizontal="center"/>
      <protection locked="0"/>
    </xf>
    <xf numFmtId="164" fontId="8" fillId="8" borderId="7" xfId="0" applyNumberFormat="1" applyFont="1" applyFill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2" fillId="4" borderId="0" xfId="0" applyFont="1" applyFill="1" applyAlignment="1" applyProtection="1">
      <alignment horizontal="center" vertical="center" wrapText="1"/>
      <protection hidden="1"/>
    </xf>
    <xf numFmtId="0" fontId="2" fillId="4" borderId="27" xfId="0" applyFont="1" applyFill="1" applyBorder="1" applyAlignment="1" applyProtection="1">
      <alignment horizontal="center" vertical="center" wrapText="1"/>
      <protection hidden="1"/>
    </xf>
    <xf numFmtId="0" fontId="7" fillId="5" borderId="5" xfId="0" applyFont="1" applyFill="1" applyBorder="1" applyAlignment="1" applyProtection="1">
      <alignment horizontal="right" vertical="center" wrapText="1"/>
      <protection hidden="1"/>
    </xf>
    <xf numFmtId="164" fontId="8" fillId="5" borderId="7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right" vertical="center" wrapText="1"/>
      <protection hidden="1"/>
    </xf>
    <xf numFmtId="43" fontId="7" fillId="0" borderId="0" xfId="2" applyFont="1" applyBorder="1" applyAlignment="1" applyProtection="1">
      <alignment horizontal="center"/>
      <protection hidden="1"/>
    </xf>
    <xf numFmtId="0" fontId="7" fillId="3" borderId="50" xfId="0" applyFont="1" applyFill="1" applyBorder="1" applyAlignment="1" applyProtection="1">
      <alignment vertical="center" wrapText="1"/>
      <protection hidden="1"/>
    </xf>
    <xf numFmtId="0" fontId="7" fillId="0" borderId="12" xfId="0" applyFont="1" applyBorder="1" applyAlignment="1" applyProtection="1">
      <alignment wrapText="1"/>
      <protection hidden="1"/>
    </xf>
    <xf numFmtId="164" fontId="7" fillId="13" borderId="13" xfId="1" applyNumberFormat="1" applyFont="1" applyFill="1" applyBorder="1" applyAlignment="1" applyProtection="1">
      <alignment horizontal="center" vertical="center"/>
      <protection locked="0"/>
    </xf>
    <xf numFmtId="167" fontId="7" fillId="13" borderId="7" xfId="2" applyNumberFormat="1" applyFont="1" applyFill="1" applyBorder="1" applyAlignment="1" applyProtection="1">
      <alignment horizontal="center" vertical="center"/>
      <protection locked="0"/>
    </xf>
    <xf numFmtId="166" fontId="7" fillId="2" borderId="9" xfId="2" applyNumberFormat="1" applyFont="1" applyFill="1" applyBorder="1" applyAlignment="1" applyProtection="1">
      <alignment horizontal="center" vertical="center"/>
      <protection hidden="1"/>
    </xf>
    <xf numFmtId="43" fontId="7" fillId="0" borderId="2" xfId="2" applyFont="1" applyBorder="1" applyAlignment="1" applyProtection="1">
      <protection hidden="1"/>
    </xf>
    <xf numFmtId="43" fontId="7" fillId="0" borderId="3" xfId="2" applyFont="1" applyBorder="1" applyAlignment="1" applyProtection="1">
      <protection hidden="1"/>
    </xf>
    <xf numFmtId="43" fontId="8" fillId="3" borderId="6" xfId="2" applyFont="1" applyFill="1" applyBorder="1" applyAlignment="1" applyProtection="1">
      <alignment vertical="center" wrapText="1"/>
      <protection hidden="1"/>
    </xf>
    <xf numFmtId="43" fontId="8" fillId="5" borderId="6" xfId="2" applyFont="1" applyFill="1" applyBorder="1" applyAlignment="1" applyProtection="1">
      <alignment vertical="center" wrapText="1"/>
      <protection hidden="1"/>
    </xf>
    <xf numFmtId="0" fontId="7" fillId="0" borderId="5" xfId="0" applyFont="1" applyBorder="1"/>
    <xf numFmtId="0" fontId="7" fillId="0" borderId="6" xfId="0" applyFont="1" applyBorder="1"/>
    <xf numFmtId="43" fontId="7" fillId="8" borderId="1" xfId="2" applyFont="1" applyFill="1" applyBorder="1" applyProtection="1">
      <protection hidden="1"/>
    </xf>
    <xf numFmtId="43" fontId="9" fillId="12" borderId="51" xfId="2" applyFont="1" applyFill="1" applyBorder="1" applyAlignment="1" applyProtection="1">
      <alignment horizontal="center" vertical="center"/>
      <protection hidden="1"/>
    </xf>
    <xf numFmtId="0" fontId="8" fillId="5" borderId="6" xfId="0" applyFont="1" applyFill="1" applyBorder="1" applyAlignment="1" applyProtection="1">
      <alignment horizontal="left" vertical="center" wrapText="1"/>
      <protection hidden="1"/>
    </xf>
    <xf numFmtId="0" fontId="8" fillId="5" borderId="14" xfId="0" applyFont="1" applyFill="1" applyBorder="1" applyAlignment="1" applyProtection="1">
      <alignment horizontal="left" vertical="center" wrapText="1"/>
      <protection hidden="1"/>
    </xf>
    <xf numFmtId="0" fontId="7" fillId="0" borderId="6" xfId="0" applyFont="1" applyBorder="1" applyAlignment="1" applyProtection="1">
      <alignment horizontal="left"/>
      <protection hidden="1"/>
    </xf>
    <xf numFmtId="0" fontId="4" fillId="0" borderId="6" xfId="0" applyFont="1" applyBorder="1" applyAlignment="1" applyProtection="1">
      <alignment vertical="center" wrapText="1"/>
      <protection hidden="1"/>
    </xf>
    <xf numFmtId="0" fontId="7" fillId="8" borderId="0" xfId="0" applyFont="1" applyFill="1" applyProtection="1">
      <protection hidden="1"/>
    </xf>
    <xf numFmtId="0" fontId="7" fillId="8" borderId="1" xfId="0" applyFont="1" applyFill="1" applyBorder="1" applyProtection="1">
      <protection hidden="1"/>
    </xf>
    <xf numFmtId="0" fontId="7" fillId="3" borderId="0" xfId="0" applyFont="1" applyFill="1" applyProtection="1">
      <protection hidden="1"/>
    </xf>
    <xf numFmtId="0" fontId="8" fillId="3" borderId="0" xfId="0" applyFont="1" applyFill="1" applyAlignment="1" applyProtection="1">
      <alignment horizontal="left" vertical="center" wrapText="1"/>
      <protection hidden="1"/>
    </xf>
    <xf numFmtId="0" fontId="7" fillId="3" borderId="6" xfId="0" applyFont="1" applyFill="1" applyBorder="1" applyProtection="1">
      <protection hidden="1"/>
    </xf>
    <xf numFmtId="0" fontId="8" fillId="3" borderId="6" xfId="0" applyFont="1" applyFill="1" applyBorder="1" applyAlignment="1" applyProtection="1">
      <alignment horizontal="left" vertical="center" wrapText="1"/>
      <protection hidden="1"/>
    </xf>
    <xf numFmtId="164" fontId="8" fillId="13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/>
      <protection hidden="1"/>
    </xf>
    <xf numFmtId="164" fontId="7" fillId="2" borderId="7" xfId="0" applyNumberFormat="1" applyFont="1" applyFill="1" applyBorder="1" applyAlignment="1" applyProtection="1">
      <alignment horizontal="center" vertical="center"/>
      <protection hidden="1"/>
    </xf>
    <xf numFmtId="164" fontId="7" fillId="2" borderId="7" xfId="0" applyNumberFormat="1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6" xfId="0" applyBorder="1"/>
    <xf numFmtId="0" fontId="7" fillId="10" borderId="0" xfId="0" applyFont="1" applyFill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5" borderId="20" xfId="0" applyFont="1" applyFill="1" applyBorder="1" applyAlignment="1" applyProtection="1">
      <alignment horizontal="right" vertical="center" wrapText="1"/>
      <protection hidden="1"/>
    </xf>
    <xf numFmtId="0" fontId="7" fillId="5" borderId="12" xfId="0" applyFont="1" applyFill="1" applyBorder="1" applyAlignment="1" applyProtection="1">
      <alignment horizontal="right" vertical="center" wrapText="1"/>
      <protection hidden="1"/>
    </xf>
    <xf numFmtId="2" fontId="7" fillId="3" borderId="7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/>
    </xf>
    <xf numFmtId="0" fontId="7" fillId="0" borderId="0" xfId="0" applyFont="1" applyAlignment="1" applyProtection="1">
      <alignment horizontal="right" vertical="center" wrapText="1"/>
      <protection hidden="1"/>
    </xf>
    <xf numFmtId="0" fontId="7" fillId="0" borderId="0" xfId="0" applyFont="1" applyAlignment="1" applyProtection="1">
      <alignment horizontal="right" wrapText="1"/>
      <protection hidden="1"/>
    </xf>
    <xf numFmtId="0" fontId="7" fillId="0" borderId="12" xfId="0" applyFont="1" applyBorder="1" applyProtection="1">
      <protection hidden="1"/>
    </xf>
    <xf numFmtId="0" fontId="7" fillId="0" borderId="1" xfId="0" applyFont="1" applyBorder="1" applyProtection="1">
      <protection hidden="1"/>
    </xf>
    <xf numFmtId="165" fontId="4" fillId="2" borderId="15" xfId="0" applyNumberFormat="1" applyFont="1" applyFill="1" applyBorder="1" applyAlignment="1" applyProtection="1">
      <alignment horizontal="center" vertical="center"/>
      <protection hidden="1"/>
    </xf>
    <xf numFmtId="165" fontId="4" fillId="2" borderId="17" xfId="0" applyNumberFormat="1" applyFont="1" applyFill="1" applyBorder="1" applyAlignment="1" applyProtection="1">
      <alignment horizontal="center" vertical="center"/>
      <protection hidden="1"/>
    </xf>
    <xf numFmtId="164" fontId="3" fillId="5" borderId="15" xfId="0" applyNumberFormat="1" applyFont="1" applyFill="1" applyBorder="1" applyAlignment="1" applyProtection="1">
      <alignment horizontal="center" vertical="center"/>
      <protection hidden="1"/>
    </xf>
    <xf numFmtId="164" fontId="3" fillId="5" borderId="17" xfId="0" applyNumberFormat="1" applyFont="1" applyFill="1" applyBorder="1" applyAlignment="1" applyProtection="1">
      <alignment horizontal="center" vertical="center"/>
      <protection hidden="1"/>
    </xf>
    <xf numFmtId="0" fontId="7" fillId="5" borderId="1" xfId="0" applyFont="1" applyFill="1" applyBorder="1" applyAlignment="1" applyProtection="1">
      <alignment horizontal="right" vertical="center" wrapText="1"/>
      <protection hidden="1"/>
    </xf>
    <xf numFmtId="0" fontId="7" fillId="5" borderId="0" xfId="0" applyFont="1" applyFill="1" applyAlignment="1" applyProtection="1">
      <alignment horizontal="right" vertical="center" wrapText="1"/>
      <protection hidden="1"/>
    </xf>
    <xf numFmtId="166" fontId="7" fillId="2" borderId="7" xfId="2" applyNumberFormat="1" applyFont="1" applyFill="1" applyBorder="1" applyAlignment="1" applyProtection="1">
      <alignment horizontal="center" vertical="center"/>
      <protection locked="0"/>
    </xf>
    <xf numFmtId="166" fontId="7" fillId="2" borderId="19" xfId="2" applyNumberFormat="1" applyFont="1" applyFill="1" applyBorder="1" applyAlignment="1" applyProtection="1">
      <alignment horizontal="center" vertical="center"/>
      <protection locked="0"/>
    </xf>
    <xf numFmtId="43" fontId="7" fillId="5" borderId="0" xfId="2" applyFont="1" applyFill="1" applyBorder="1" applyAlignment="1" applyProtection="1">
      <alignment horizontal="right" vertical="center" wrapText="1"/>
      <protection hidden="1"/>
    </xf>
    <xf numFmtId="164" fontId="7" fillId="8" borderId="47" xfId="0" applyNumberFormat="1" applyFont="1" applyFill="1" applyBorder="1" applyAlignment="1" applyProtection="1">
      <alignment horizontal="center" vertical="center"/>
      <protection hidden="1"/>
    </xf>
    <xf numFmtId="164" fontId="7" fillId="8" borderId="39" xfId="0" applyNumberFormat="1" applyFont="1" applyFill="1" applyBorder="1" applyAlignment="1" applyProtection="1">
      <alignment horizontal="center" vertical="center"/>
      <protection hidden="1"/>
    </xf>
    <xf numFmtId="0" fontId="7" fillId="5" borderId="15" xfId="0" applyFont="1" applyFill="1" applyBorder="1" applyAlignment="1" applyProtection="1">
      <alignment horizontal="right" vertical="center" wrapText="1"/>
      <protection hidden="1"/>
    </xf>
    <xf numFmtId="0" fontId="7" fillId="5" borderId="1" xfId="0" applyFont="1" applyFill="1" applyBorder="1" applyProtection="1">
      <protection hidden="1"/>
    </xf>
    <xf numFmtId="0" fontId="7" fillId="7" borderId="0" xfId="0" applyFont="1" applyFill="1" applyAlignment="1" applyProtection="1">
      <alignment horizontal="right" wrapText="1"/>
      <protection hidden="1"/>
    </xf>
    <xf numFmtId="164" fontId="7" fillId="7" borderId="29" xfId="0" applyNumberFormat="1" applyFont="1" applyFill="1" applyBorder="1" applyAlignment="1" applyProtection="1">
      <alignment horizontal="center"/>
      <protection hidden="1"/>
    </xf>
    <xf numFmtId="0" fontId="7" fillId="8" borderId="14" xfId="0" applyFont="1" applyFill="1" applyBorder="1" applyProtection="1">
      <protection hidden="1"/>
    </xf>
    <xf numFmtId="166" fontId="7" fillId="8" borderId="19" xfId="2" applyNumberFormat="1" applyFont="1" applyFill="1" applyBorder="1" applyAlignment="1" applyProtection="1">
      <alignment horizontal="center" vertical="center"/>
      <protection hidden="1"/>
    </xf>
    <xf numFmtId="166" fontId="7" fillId="8" borderId="29" xfId="2" applyNumberFormat="1" applyFont="1" applyFill="1" applyBorder="1" applyAlignment="1" applyProtection="1">
      <alignment horizontal="center" vertical="center"/>
      <protection hidden="1"/>
    </xf>
    <xf numFmtId="166" fontId="7" fillId="8" borderId="38" xfId="2" applyNumberFormat="1" applyFont="1" applyFill="1" applyBorder="1" applyAlignment="1" applyProtection="1">
      <alignment horizontal="center" vertical="center"/>
      <protection hidden="1"/>
    </xf>
    <xf numFmtId="166" fontId="7" fillId="8" borderId="39" xfId="2" applyNumberFormat="1" applyFont="1" applyFill="1" applyBorder="1" applyAlignment="1" applyProtection="1">
      <alignment horizontal="center" vertical="center"/>
      <protection hidden="1"/>
    </xf>
    <xf numFmtId="43" fontId="2" fillId="4" borderId="32" xfId="2" applyFont="1" applyFill="1" applyBorder="1" applyAlignment="1" applyProtection="1">
      <alignment horizontal="center" vertical="center" wrapText="1"/>
      <protection hidden="1"/>
    </xf>
    <xf numFmtId="166" fontId="7" fillId="3" borderId="19" xfId="2" applyNumberFormat="1" applyFont="1" applyFill="1" applyBorder="1" applyAlignment="1" applyProtection="1">
      <alignment horizontal="center" vertical="center"/>
      <protection hidden="1"/>
    </xf>
    <xf numFmtId="166" fontId="7" fillId="13" borderId="57" xfId="2" applyNumberFormat="1" applyFont="1" applyFill="1" applyBorder="1" applyAlignment="1" applyProtection="1">
      <alignment horizontal="center" vertical="center"/>
      <protection locked="0"/>
    </xf>
    <xf numFmtId="166" fontId="7" fillId="2" borderId="19" xfId="2" applyNumberFormat="1" applyFont="1" applyFill="1" applyBorder="1" applyAlignment="1" applyProtection="1">
      <alignment horizontal="center" vertical="center"/>
      <protection hidden="1"/>
    </xf>
    <xf numFmtId="166" fontId="7" fillId="13" borderId="46" xfId="2" applyNumberFormat="1" applyFont="1" applyFill="1" applyBorder="1" applyAlignment="1" applyProtection="1">
      <alignment horizontal="center" vertical="center"/>
      <protection locked="0"/>
    </xf>
    <xf numFmtId="166" fontId="7" fillId="5" borderId="29" xfId="2" applyNumberFormat="1" applyFont="1" applyFill="1" applyBorder="1" applyAlignment="1" applyProtection="1">
      <alignment horizontal="center" vertical="center"/>
      <protection hidden="1"/>
    </xf>
    <xf numFmtId="166" fontId="7" fillId="2" borderId="38" xfId="2" applyNumberFormat="1" applyFont="1" applyFill="1" applyBorder="1" applyAlignment="1" applyProtection="1">
      <alignment horizontal="center" vertical="center"/>
      <protection hidden="1"/>
    </xf>
    <xf numFmtId="166" fontId="7" fillId="2" borderId="13" xfId="2" applyNumberFormat="1" applyFont="1" applyFill="1" applyBorder="1" applyAlignment="1" applyProtection="1">
      <alignment horizontal="center" vertical="center"/>
      <protection hidden="1"/>
    </xf>
    <xf numFmtId="166" fontId="7" fillId="5" borderId="13" xfId="2" applyNumberFormat="1" applyFont="1" applyFill="1" applyBorder="1" applyAlignment="1" applyProtection="1">
      <alignment horizontal="center" vertical="center"/>
      <protection hidden="1"/>
    </xf>
    <xf numFmtId="166" fontId="7" fillId="5" borderId="39" xfId="2" applyNumberFormat="1" applyFont="1" applyFill="1" applyBorder="1" applyAlignment="1" applyProtection="1">
      <alignment horizontal="center" vertical="center"/>
      <protection hidden="1"/>
    </xf>
    <xf numFmtId="43" fontId="9" fillId="12" borderId="18" xfId="2" applyFont="1" applyFill="1" applyBorder="1" applyAlignment="1" applyProtection="1">
      <alignment horizontal="center" vertical="center"/>
      <protection hidden="1"/>
    </xf>
    <xf numFmtId="43" fontId="9" fillId="12" borderId="52" xfId="2" applyFont="1" applyFill="1" applyBorder="1" applyAlignment="1" applyProtection="1">
      <alignment horizontal="center" vertical="center"/>
      <protection hidden="1"/>
    </xf>
    <xf numFmtId="166" fontId="7" fillId="13" borderId="29" xfId="2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Protection="1">
      <protection hidden="1"/>
    </xf>
    <xf numFmtId="0" fontId="2" fillId="4" borderId="41" xfId="0" applyFont="1" applyFill="1" applyBorder="1" applyAlignment="1" applyProtection="1">
      <alignment horizontal="center" vertical="center" wrapText="1"/>
      <protection hidden="1"/>
    </xf>
    <xf numFmtId="0" fontId="2" fillId="4" borderId="35" xfId="0" applyFont="1" applyFill="1" applyBorder="1" applyAlignment="1" applyProtection="1">
      <alignment horizontal="center" vertical="center" wrapText="1"/>
      <protection hidden="1"/>
    </xf>
    <xf numFmtId="164" fontId="7" fillId="2" borderId="29" xfId="0" applyNumberFormat="1" applyFont="1" applyFill="1" applyBorder="1" applyAlignment="1" applyProtection="1">
      <alignment horizontal="center" vertical="center" wrapText="1"/>
      <protection hidden="1"/>
    </xf>
    <xf numFmtId="164" fontId="7" fillId="5" borderId="29" xfId="0" applyNumberFormat="1" applyFont="1" applyFill="1" applyBorder="1" applyAlignment="1" applyProtection="1">
      <alignment horizontal="center" vertical="center" wrapText="1"/>
      <protection hidden="1"/>
    </xf>
    <xf numFmtId="164" fontId="7" fillId="5" borderId="13" xfId="0" applyNumberFormat="1" applyFont="1" applyFill="1" applyBorder="1" applyAlignment="1" applyProtection="1">
      <alignment horizontal="center" vertical="center" wrapText="1"/>
      <protection hidden="1"/>
    </xf>
    <xf numFmtId="164" fontId="7" fillId="5" borderId="39" xfId="0" applyNumberFormat="1" applyFont="1" applyFill="1" applyBorder="1" applyAlignment="1" applyProtection="1">
      <alignment horizontal="center" vertical="center" wrapText="1"/>
      <protection hidden="1"/>
    </xf>
    <xf numFmtId="0" fontId="2" fillId="4" borderId="34" xfId="0" applyFont="1" applyFill="1" applyBorder="1" applyAlignment="1" applyProtection="1">
      <alignment horizontal="left" vertical="center" wrapText="1"/>
      <protection hidden="1"/>
    </xf>
    <xf numFmtId="0" fontId="7" fillId="0" borderId="38" xfId="0" applyFont="1" applyBorder="1" applyAlignment="1" applyProtection="1">
      <alignment horizontal="left" vertical="center" wrapText="1"/>
      <protection hidden="1"/>
    </xf>
    <xf numFmtId="164" fontId="7" fillId="13" borderId="13" xfId="0" applyNumberFormat="1" applyFont="1" applyFill="1" applyBorder="1" applyAlignment="1" applyProtection="1">
      <alignment horizontal="center" vertical="center" wrapText="1"/>
      <protection locked="0"/>
    </xf>
    <xf numFmtId="164" fontId="7" fillId="3" borderId="39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vertical="center" wrapText="1"/>
      <protection hidden="1"/>
    </xf>
    <xf numFmtId="0" fontId="7" fillId="0" borderId="6" xfId="0" applyFont="1" applyBorder="1" applyAlignment="1" applyProtection="1">
      <alignment horizontal="left" vertic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7" fillId="0" borderId="3" xfId="0" applyFont="1" applyBorder="1" applyProtection="1">
      <protection hidden="1"/>
    </xf>
    <xf numFmtId="0" fontId="7" fillId="0" borderId="4" xfId="0" applyFont="1" applyBorder="1" applyProtection="1">
      <protection hidden="1"/>
    </xf>
    <xf numFmtId="0" fontId="3" fillId="5" borderId="15" xfId="0" applyFont="1" applyFill="1" applyBorder="1" applyAlignment="1" applyProtection="1">
      <alignment horizontal="center" vertical="center" wrapText="1"/>
      <protection hidden="1"/>
    </xf>
    <xf numFmtId="0" fontId="3" fillId="5" borderId="16" xfId="0" applyFont="1" applyFill="1" applyBorder="1" applyAlignment="1" applyProtection="1">
      <alignment horizontal="center" vertical="center" wrapText="1"/>
      <protection hidden="1"/>
    </xf>
    <xf numFmtId="0" fontId="2" fillId="4" borderId="15" xfId="0" applyFont="1" applyFill="1" applyBorder="1" applyAlignment="1" applyProtection="1">
      <alignment horizontal="center" vertical="center" wrapText="1"/>
      <protection hidden="1"/>
    </xf>
    <xf numFmtId="0" fontId="2" fillId="4" borderId="16" xfId="0" applyFont="1" applyFill="1" applyBorder="1" applyAlignment="1" applyProtection="1">
      <alignment horizontal="center" vertical="center" wrapText="1"/>
      <protection hidden="1"/>
    </xf>
    <xf numFmtId="0" fontId="2" fillId="4" borderId="17" xfId="0" applyFont="1" applyFill="1" applyBorder="1" applyAlignment="1" applyProtection="1">
      <alignment horizontal="center" vertical="center" wrapText="1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4" borderId="4" xfId="0" applyFont="1" applyFill="1" applyBorder="1" applyAlignment="1" applyProtection="1">
      <alignment horizontal="center" vertical="center" wrapText="1"/>
      <protection hidden="1"/>
    </xf>
    <xf numFmtId="0" fontId="4" fillId="5" borderId="0" xfId="0" applyFont="1" applyFill="1" applyAlignment="1" applyProtection="1">
      <alignment horizontal="left" vertical="center" wrapText="1"/>
      <protection hidden="1"/>
    </xf>
    <xf numFmtId="0" fontId="4" fillId="5" borderId="6" xfId="0" applyFont="1" applyFill="1" applyBorder="1" applyAlignment="1" applyProtection="1">
      <alignment horizontal="left" vertical="center" wrapText="1"/>
      <protection hidden="1"/>
    </xf>
    <xf numFmtId="0" fontId="4" fillId="5" borderId="45" xfId="0" applyFont="1" applyFill="1" applyBorder="1" applyAlignment="1" applyProtection="1">
      <alignment horizontal="center" vertical="center" wrapText="1"/>
      <protection hidden="1"/>
    </xf>
    <xf numFmtId="0" fontId="4" fillId="5" borderId="53" xfId="0" applyFont="1" applyFill="1" applyBorder="1" applyAlignment="1" applyProtection="1">
      <alignment horizontal="center" vertical="center" wrapText="1"/>
      <protection hidden="1"/>
    </xf>
    <xf numFmtId="0" fontId="4" fillId="5" borderId="54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right" wrapText="1"/>
      <protection hidden="1"/>
    </xf>
    <xf numFmtId="0" fontId="7" fillId="0" borderId="12" xfId="0" applyFont="1" applyBorder="1" applyAlignment="1" applyProtection="1">
      <alignment horizontal="right" wrapText="1"/>
      <protection hidden="1"/>
    </xf>
    <xf numFmtId="0" fontId="2" fillId="12" borderId="15" xfId="0" applyFont="1" applyFill="1" applyBorder="1" applyAlignment="1" applyProtection="1">
      <alignment horizontal="center"/>
      <protection hidden="1"/>
    </xf>
    <xf numFmtId="0" fontId="2" fillId="12" borderId="16" xfId="0" applyFont="1" applyFill="1" applyBorder="1" applyAlignment="1" applyProtection="1">
      <alignment horizontal="center"/>
      <protection hidden="1"/>
    </xf>
    <xf numFmtId="0" fontId="2" fillId="12" borderId="17" xfId="0" applyFont="1" applyFill="1" applyBorder="1" applyAlignment="1" applyProtection="1">
      <alignment horizontal="center"/>
      <protection hidden="1"/>
    </xf>
    <xf numFmtId="0" fontId="2" fillId="4" borderId="22" xfId="0" applyFont="1" applyFill="1" applyBorder="1" applyAlignment="1" applyProtection="1">
      <alignment horizontal="center" vertical="center" wrapText="1"/>
      <protection hidden="1"/>
    </xf>
    <xf numFmtId="0" fontId="2" fillId="4" borderId="23" xfId="0" applyFont="1" applyFill="1" applyBorder="1" applyAlignment="1" applyProtection="1">
      <alignment horizontal="center" vertical="center" wrapText="1"/>
      <protection hidden="1"/>
    </xf>
    <xf numFmtId="0" fontId="2" fillId="4" borderId="24" xfId="0" applyFont="1" applyFill="1" applyBorder="1" applyAlignment="1" applyProtection="1">
      <alignment horizontal="center" vertical="center" wrapText="1"/>
      <protection hidden="1"/>
    </xf>
    <xf numFmtId="0" fontId="7" fillId="5" borderId="16" xfId="0" applyFont="1" applyFill="1" applyBorder="1" applyAlignment="1" applyProtection="1">
      <alignment horizontal="right" vertical="center"/>
      <protection hidden="1"/>
    </xf>
    <xf numFmtId="0" fontId="7" fillId="5" borderId="17" xfId="0" applyFont="1" applyFill="1" applyBorder="1" applyAlignment="1" applyProtection="1">
      <alignment horizontal="right" vertical="center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7" fillId="5" borderId="5" xfId="0" applyFont="1" applyFill="1" applyBorder="1" applyAlignment="1" applyProtection="1">
      <alignment horizontal="right" vertical="center" wrapText="1"/>
      <protection hidden="1"/>
    </xf>
    <xf numFmtId="0" fontId="7" fillId="5" borderId="0" xfId="0" applyFont="1" applyFill="1" applyAlignment="1" applyProtection="1">
      <alignment horizontal="right" vertical="center" wrapText="1"/>
      <protection hidden="1"/>
    </xf>
    <xf numFmtId="0" fontId="7" fillId="5" borderId="12" xfId="0" applyFont="1" applyFill="1" applyBorder="1" applyAlignment="1" applyProtection="1">
      <alignment horizontal="right" vertical="center" wrapText="1"/>
      <protection hidden="1"/>
    </xf>
    <xf numFmtId="0" fontId="7" fillId="5" borderId="1" xfId="0" applyFont="1" applyFill="1" applyBorder="1" applyAlignment="1" applyProtection="1">
      <alignment horizontal="right" vertical="center" wrapText="1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center" vertical="center" wrapText="1"/>
      <protection hidden="1"/>
    </xf>
    <xf numFmtId="0" fontId="2" fillId="4" borderId="15" xfId="0" applyFont="1" applyFill="1" applyBorder="1" applyAlignment="1" applyProtection="1">
      <alignment horizontal="left" vertical="center" wrapText="1"/>
      <protection hidden="1"/>
    </xf>
    <xf numFmtId="0" fontId="2" fillId="4" borderId="16" xfId="0" applyFont="1" applyFill="1" applyBorder="1" applyAlignment="1" applyProtection="1">
      <alignment horizontal="left" vertical="center" wrapText="1"/>
      <protection hidden="1"/>
    </xf>
    <xf numFmtId="0" fontId="2" fillId="4" borderId="17" xfId="0" applyFont="1" applyFill="1" applyBorder="1" applyAlignment="1" applyProtection="1">
      <alignment horizontal="left" vertical="center" wrapText="1"/>
      <protection hidden="1"/>
    </xf>
    <xf numFmtId="0" fontId="7" fillId="0" borderId="5" xfId="0" applyFont="1" applyBorder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2" fillId="4" borderId="9" xfId="0" applyFont="1" applyFill="1" applyBorder="1" applyAlignment="1" applyProtection="1">
      <alignment horizontal="center" vertical="center" wrapText="1"/>
      <protection hidden="1"/>
    </xf>
    <xf numFmtId="0" fontId="2" fillId="4" borderId="11" xfId="0" applyFont="1" applyFill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right" vertical="center" wrapText="1"/>
      <protection hidden="1"/>
    </xf>
    <xf numFmtId="0" fontId="7" fillId="0" borderId="0" xfId="0" applyFont="1" applyAlignment="1" applyProtection="1">
      <alignment horizontal="right" vertical="center" wrapText="1"/>
      <protection hidden="1"/>
    </xf>
    <xf numFmtId="0" fontId="7" fillId="0" borderId="5" xfId="0" applyFont="1" applyBorder="1" applyAlignment="1" applyProtection="1">
      <alignment horizontal="right"/>
      <protection hidden="1"/>
    </xf>
    <xf numFmtId="0" fontId="7" fillId="0" borderId="0" xfId="0" applyFont="1" applyAlignment="1" applyProtection="1">
      <alignment horizontal="right"/>
      <protection hidden="1"/>
    </xf>
    <xf numFmtId="0" fontId="7" fillId="0" borderId="0" xfId="0" applyFont="1" applyAlignment="1" applyProtection="1">
      <alignment horizontal="right" wrapText="1"/>
      <protection hidden="1"/>
    </xf>
    <xf numFmtId="0" fontId="2" fillId="12" borderId="1" xfId="0" applyFont="1" applyFill="1" applyBorder="1" applyAlignment="1" applyProtection="1">
      <alignment horizontal="center"/>
      <protection hidden="1"/>
    </xf>
    <xf numFmtId="0" fontId="7" fillId="5" borderId="20" xfId="0" applyFont="1" applyFill="1" applyBorder="1" applyAlignment="1" applyProtection="1">
      <alignment horizontal="right" vertical="center" wrapText="1"/>
      <protection hidden="1"/>
    </xf>
    <xf numFmtId="0" fontId="7" fillId="5" borderId="40" xfId="0" applyFont="1" applyFill="1" applyBorder="1" applyAlignment="1" applyProtection="1">
      <alignment horizontal="right" vertical="center" wrapText="1"/>
      <protection hidden="1"/>
    </xf>
    <xf numFmtId="0" fontId="7" fillId="5" borderId="25" xfId="0" applyFont="1" applyFill="1" applyBorder="1" applyAlignment="1" applyProtection="1">
      <alignment horizontal="right" vertical="center"/>
      <protection hidden="1"/>
    </xf>
    <xf numFmtId="0" fontId="7" fillId="5" borderId="28" xfId="0" applyFont="1" applyFill="1" applyBorder="1" applyAlignment="1" applyProtection="1">
      <alignment horizontal="right" vertical="center"/>
      <protection hidden="1"/>
    </xf>
    <xf numFmtId="0" fontId="7" fillId="5" borderId="1" xfId="0" applyFont="1" applyFill="1" applyBorder="1" applyAlignment="1" applyProtection="1">
      <alignment horizontal="right" vertical="center"/>
      <protection hidden="1"/>
    </xf>
    <xf numFmtId="0" fontId="7" fillId="3" borderId="52" xfId="0" applyFont="1" applyFill="1" applyBorder="1" applyAlignment="1" applyProtection="1">
      <alignment horizontal="left" vertical="center" wrapText="1"/>
      <protection hidden="1"/>
    </xf>
    <xf numFmtId="0" fontId="7" fillId="7" borderId="5" xfId="0" applyFont="1" applyFill="1" applyBorder="1" applyAlignment="1" applyProtection="1">
      <alignment horizontal="right" vertical="center" wrapText="1"/>
      <protection hidden="1"/>
    </xf>
    <xf numFmtId="0" fontId="7" fillId="7" borderId="21" xfId="0" applyFont="1" applyFill="1" applyBorder="1" applyAlignment="1" applyProtection="1">
      <alignment horizontal="right" vertical="center" wrapText="1"/>
      <protection hidden="1"/>
    </xf>
    <xf numFmtId="0" fontId="7" fillId="13" borderId="7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hidden="1"/>
    </xf>
    <xf numFmtId="0" fontId="1" fillId="2" borderId="16" xfId="0" applyFont="1" applyFill="1" applyBorder="1" applyAlignment="1" applyProtection="1">
      <alignment horizontal="center" vertical="center" wrapText="1"/>
      <protection hidden="1"/>
    </xf>
    <xf numFmtId="0" fontId="1" fillId="2" borderId="17" xfId="0" applyFont="1" applyFill="1" applyBorder="1" applyAlignment="1" applyProtection="1">
      <alignment horizontal="center" vertical="center" wrapText="1"/>
      <protection hidden="1"/>
    </xf>
    <xf numFmtId="43" fontId="2" fillId="4" borderId="15" xfId="2" applyFont="1" applyFill="1" applyBorder="1" applyAlignment="1" applyProtection="1">
      <alignment horizontal="left" vertical="center" wrapText="1"/>
      <protection hidden="1"/>
    </xf>
    <xf numFmtId="43" fontId="2" fillId="4" borderId="16" xfId="2" applyFont="1" applyFill="1" applyBorder="1" applyAlignment="1" applyProtection="1">
      <alignment horizontal="left" vertical="center" wrapText="1"/>
      <protection hidden="1"/>
    </xf>
    <xf numFmtId="43" fontId="2" fillId="4" borderId="17" xfId="2" applyFont="1" applyFill="1" applyBorder="1" applyAlignment="1" applyProtection="1">
      <alignment horizontal="left" vertical="center" wrapText="1"/>
      <protection hidden="1"/>
    </xf>
    <xf numFmtId="43" fontId="9" fillId="12" borderId="9" xfId="2" applyFont="1" applyFill="1" applyBorder="1" applyAlignment="1" applyProtection="1">
      <alignment horizontal="center" vertical="center"/>
      <protection hidden="1"/>
    </xf>
    <xf numFmtId="43" fontId="9" fillId="12" borderId="10" xfId="2" applyFont="1" applyFill="1" applyBorder="1" applyAlignment="1" applyProtection="1">
      <alignment horizontal="center" vertical="center"/>
      <protection hidden="1"/>
    </xf>
    <xf numFmtId="43" fontId="9" fillId="12" borderId="11" xfId="2" applyFont="1" applyFill="1" applyBorder="1" applyAlignment="1" applyProtection="1">
      <alignment horizontal="center" vertical="center"/>
      <protection hidden="1"/>
    </xf>
    <xf numFmtId="43" fontId="9" fillId="12" borderId="22" xfId="2" applyFont="1" applyFill="1" applyBorder="1" applyAlignment="1" applyProtection="1">
      <alignment horizontal="center" vertical="center"/>
      <protection hidden="1"/>
    </xf>
    <xf numFmtId="43" fontId="9" fillId="12" borderId="23" xfId="2" applyFont="1" applyFill="1" applyBorder="1" applyAlignment="1" applyProtection="1">
      <alignment horizontal="center" vertical="center"/>
      <protection hidden="1"/>
    </xf>
    <xf numFmtId="43" fontId="9" fillId="12" borderId="24" xfId="2" applyFont="1" applyFill="1" applyBorder="1" applyAlignment="1" applyProtection="1">
      <alignment horizontal="center" vertical="center"/>
      <protection hidden="1"/>
    </xf>
    <xf numFmtId="43" fontId="9" fillId="12" borderId="36" xfId="2" applyFont="1" applyFill="1" applyBorder="1" applyAlignment="1" applyProtection="1">
      <alignment horizontal="center" vertical="center"/>
      <protection hidden="1"/>
    </xf>
    <xf numFmtId="43" fontId="9" fillId="12" borderId="56" xfId="2" applyFont="1" applyFill="1" applyBorder="1" applyAlignment="1" applyProtection="1">
      <alignment horizontal="center" vertical="center"/>
      <protection hidden="1"/>
    </xf>
    <xf numFmtId="43" fontId="9" fillId="12" borderId="2" xfId="2" applyFont="1" applyFill="1" applyBorder="1" applyAlignment="1" applyProtection="1">
      <alignment horizontal="center" vertical="center"/>
      <protection hidden="1"/>
    </xf>
    <xf numFmtId="43" fontId="9" fillId="12" borderId="3" xfId="2" applyFont="1" applyFill="1" applyBorder="1" applyAlignment="1" applyProtection="1">
      <alignment horizontal="center" vertical="center"/>
      <protection hidden="1"/>
    </xf>
    <xf numFmtId="43" fontId="9" fillId="12" borderId="4" xfId="2" applyFont="1" applyFill="1" applyBorder="1" applyAlignment="1" applyProtection="1">
      <alignment horizontal="center" vertical="center"/>
      <protection hidden="1"/>
    </xf>
    <xf numFmtId="0" fontId="2" fillId="4" borderId="36" xfId="0" applyFont="1" applyFill="1" applyBorder="1" applyAlignment="1" applyProtection="1">
      <alignment horizontal="center" vertical="center" wrapText="1"/>
      <protection hidden="1"/>
    </xf>
    <xf numFmtId="0" fontId="2" fillId="4" borderId="10" xfId="0" applyFont="1" applyFill="1" applyBorder="1" applyAlignment="1" applyProtection="1">
      <alignment horizontal="center" vertical="center" wrapText="1"/>
      <protection hidden="1"/>
    </xf>
    <xf numFmtId="0" fontId="2" fillId="4" borderId="56" xfId="0" applyFont="1" applyFill="1" applyBorder="1" applyAlignment="1" applyProtection="1">
      <alignment horizontal="center" vertical="center" wrapText="1"/>
      <protection hidden="1"/>
    </xf>
    <xf numFmtId="43" fontId="2" fillId="4" borderId="7" xfId="2" applyFont="1" applyFill="1" applyBorder="1" applyAlignment="1" applyProtection="1">
      <alignment horizontal="center" vertical="center"/>
      <protection hidden="1"/>
    </xf>
    <xf numFmtId="43" fontId="2" fillId="4" borderId="29" xfId="2" applyFont="1" applyFill="1" applyBorder="1" applyAlignment="1" applyProtection="1">
      <alignment horizontal="center" vertical="center"/>
      <protection hidden="1"/>
    </xf>
    <xf numFmtId="43" fontId="7" fillId="5" borderId="2" xfId="2" applyFont="1" applyFill="1" applyBorder="1" applyAlignment="1" applyProtection="1">
      <alignment horizontal="left" vertical="center" wrapText="1"/>
      <protection hidden="1"/>
    </xf>
    <xf numFmtId="43" fontId="7" fillId="5" borderId="5" xfId="2" applyFont="1" applyFill="1" applyBorder="1" applyAlignment="1" applyProtection="1">
      <alignment horizontal="left" vertical="center" wrapText="1"/>
      <protection hidden="1"/>
    </xf>
    <xf numFmtId="43" fontId="7" fillId="5" borderId="12" xfId="2" applyFont="1" applyFill="1" applyBorder="1" applyAlignment="1" applyProtection="1">
      <alignment horizontal="left" vertical="center" wrapText="1"/>
      <protection hidden="1"/>
    </xf>
    <xf numFmtId="43" fontId="2" fillId="12" borderId="2" xfId="2" applyFont="1" applyFill="1" applyBorder="1" applyAlignment="1" applyProtection="1">
      <alignment horizontal="center" wrapText="1"/>
      <protection hidden="1"/>
    </xf>
    <xf numFmtId="43" fontId="2" fillId="12" borderId="3" xfId="2" applyFont="1" applyFill="1" applyBorder="1" applyAlignment="1" applyProtection="1">
      <alignment horizontal="center" wrapText="1"/>
      <protection hidden="1"/>
    </xf>
    <xf numFmtId="43" fontId="2" fillId="12" borderId="4" xfId="2" applyFont="1" applyFill="1" applyBorder="1" applyAlignment="1" applyProtection="1">
      <alignment horizontal="center" wrapText="1"/>
      <protection hidden="1"/>
    </xf>
    <xf numFmtId="43" fontId="2" fillId="4" borderId="19" xfId="2" applyFont="1" applyFill="1" applyBorder="1" applyAlignment="1" applyProtection="1">
      <alignment horizontal="center" vertical="center" wrapText="1"/>
      <protection hidden="1"/>
    </xf>
    <xf numFmtId="43" fontId="2" fillId="4" borderId="7" xfId="2" applyFont="1" applyFill="1" applyBorder="1" applyAlignment="1" applyProtection="1">
      <alignment horizontal="center" vertical="center" wrapText="1"/>
      <protection hidden="1"/>
    </xf>
    <xf numFmtId="43" fontId="1" fillId="2" borderId="2" xfId="2" applyFont="1" applyFill="1" applyBorder="1" applyAlignment="1" applyProtection="1">
      <alignment horizontal="center" vertical="center" wrapText="1"/>
      <protection hidden="1"/>
    </xf>
    <xf numFmtId="43" fontId="1" fillId="2" borderId="3" xfId="2" applyFont="1" applyFill="1" applyBorder="1" applyAlignment="1" applyProtection="1">
      <alignment horizontal="center" vertical="center" wrapText="1"/>
      <protection hidden="1"/>
    </xf>
    <xf numFmtId="43" fontId="1" fillId="2" borderId="4" xfId="2" applyFont="1" applyFill="1" applyBorder="1" applyAlignment="1" applyProtection="1">
      <alignment horizontal="center" vertical="center" wrapText="1"/>
      <protection hidden="1"/>
    </xf>
    <xf numFmtId="43" fontId="7" fillId="0" borderId="3" xfId="2" applyFont="1" applyBorder="1" applyAlignment="1" applyProtection="1">
      <alignment horizontal="center"/>
      <protection hidden="1"/>
    </xf>
    <xf numFmtId="43" fontId="7" fillId="0" borderId="4" xfId="2" applyFont="1" applyBorder="1" applyAlignment="1" applyProtection="1">
      <alignment horizontal="center"/>
      <protection hidden="1"/>
    </xf>
    <xf numFmtId="43" fontId="2" fillId="4" borderId="15" xfId="2" applyFont="1" applyFill="1" applyBorder="1" applyAlignment="1" applyProtection="1">
      <alignment horizontal="center" vertical="center" wrapText="1"/>
      <protection hidden="1"/>
    </xf>
    <xf numFmtId="43" fontId="2" fillId="4" borderId="16" xfId="2" applyFont="1" applyFill="1" applyBorder="1" applyAlignment="1" applyProtection="1">
      <alignment horizontal="center" vertical="center" wrapText="1"/>
      <protection hidden="1"/>
    </xf>
    <xf numFmtId="43" fontId="2" fillId="4" borderId="17" xfId="2" applyFont="1" applyFill="1" applyBorder="1" applyAlignment="1" applyProtection="1">
      <alignment horizontal="center" vertical="center" wrapText="1"/>
      <protection hidden="1"/>
    </xf>
    <xf numFmtId="43" fontId="7" fillId="0" borderId="5" xfId="2" applyFont="1" applyBorder="1" applyAlignment="1" applyProtection="1">
      <alignment horizontal="right" vertical="center" wrapText="1"/>
      <protection hidden="1"/>
    </xf>
    <xf numFmtId="43" fontId="7" fillId="0" borderId="21" xfId="2" applyFont="1" applyBorder="1" applyAlignment="1" applyProtection="1">
      <alignment horizontal="right" vertical="center" wrapText="1"/>
      <protection hidden="1"/>
    </xf>
    <xf numFmtId="43" fontId="7" fillId="9" borderId="5" xfId="2" applyFont="1" applyFill="1" applyBorder="1" applyAlignment="1" applyProtection="1">
      <alignment horizontal="right" vertical="center" wrapText="1"/>
      <protection hidden="1"/>
    </xf>
    <xf numFmtId="43" fontId="7" fillId="9" borderId="21" xfId="2" applyFont="1" applyFill="1" applyBorder="1" applyAlignment="1" applyProtection="1">
      <alignment horizontal="right" vertical="center" wrapText="1"/>
      <protection hidden="1"/>
    </xf>
    <xf numFmtId="43" fontId="7" fillId="5" borderId="19" xfId="2" applyFont="1" applyFill="1" applyBorder="1" applyAlignment="1" applyProtection="1">
      <alignment horizontal="right" vertical="center" wrapText="1"/>
      <protection hidden="1"/>
    </xf>
    <xf numFmtId="43" fontId="7" fillId="5" borderId="7" xfId="2" applyFont="1" applyFill="1" applyBorder="1" applyAlignment="1" applyProtection="1">
      <alignment horizontal="right" vertical="center" wrapText="1"/>
      <protection hidden="1"/>
    </xf>
    <xf numFmtId="0" fontId="2" fillId="12" borderId="7" xfId="0" applyFont="1" applyFill="1" applyBorder="1" applyAlignment="1" applyProtection="1">
      <alignment horizontal="center"/>
      <protection hidden="1"/>
    </xf>
    <xf numFmtId="0" fontId="2" fillId="4" borderId="7" xfId="0" applyFont="1" applyFill="1" applyBorder="1" applyAlignment="1" applyProtection="1">
      <alignment horizontal="center" vertical="center" wrapText="1"/>
      <protection hidden="1"/>
    </xf>
    <xf numFmtId="164" fontId="8" fillId="5" borderId="42" xfId="0" applyNumberFormat="1" applyFont="1" applyFill="1" applyBorder="1" applyAlignment="1" applyProtection="1">
      <alignment horizontal="center" vertical="center" wrapText="1"/>
      <protection hidden="1"/>
    </xf>
    <xf numFmtId="164" fontId="8" fillId="5" borderId="43" xfId="0" applyNumberFormat="1" applyFont="1" applyFill="1" applyBorder="1" applyAlignment="1" applyProtection="1">
      <alignment horizontal="center" vertical="center" wrapText="1"/>
      <protection hidden="1"/>
    </xf>
    <xf numFmtId="164" fontId="8" fillId="5" borderId="44" xfId="0" applyNumberFormat="1" applyFont="1" applyFill="1" applyBorder="1" applyAlignment="1" applyProtection="1">
      <alignment horizontal="center" vertical="center" wrapText="1"/>
      <protection hidden="1"/>
    </xf>
    <xf numFmtId="164" fontId="7" fillId="11" borderId="48" xfId="0" applyNumberFormat="1" applyFont="1" applyFill="1" applyBorder="1" applyAlignment="1">
      <alignment horizontal="center" vertical="center" wrapText="1"/>
    </xf>
    <xf numFmtId="164" fontId="7" fillId="11" borderId="23" xfId="0" applyNumberFormat="1" applyFont="1" applyFill="1" applyBorder="1" applyAlignment="1">
      <alignment horizontal="center" vertical="center" wrapText="1"/>
    </xf>
    <xf numFmtId="164" fontId="7" fillId="11" borderId="49" xfId="0" applyNumberFormat="1" applyFont="1" applyFill="1" applyBorder="1" applyAlignment="1">
      <alignment horizontal="center" vertical="center" wrapText="1"/>
    </xf>
    <xf numFmtId="164" fontId="8" fillId="5" borderId="7" xfId="0" applyNumberFormat="1" applyFont="1" applyFill="1" applyBorder="1" applyAlignment="1" applyProtection="1">
      <alignment horizontal="center" vertical="center" wrapText="1"/>
      <protection hidden="1"/>
    </xf>
    <xf numFmtId="164" fontId="8" fillId="5" borderId="9" xfId="0" applyNumberFormat="1" applyFont="1" applyFill="1" applyBorder="1" applyAlignment="1" applyProtection="1">
      <alignment horizontal="center" vertical="center" wrapText="1"/>
      <protection hidden="1"/>
    </xf>
    <xf numFmtId="164" fontId="8" fillId="5" borderId="10" xfId="0" applyNumberFormat="1" applyFont="1" applyFill="1" applyBorder="1" applyAlignment="1" applyProtection="1">
      <alignment horizontal="center" vertical="center" wrapText="1"/>
      <protection hidden="1"/>
    </xf>
    <xf numFmtId="164" fontId="8" fillId="5" borderId="11" xfId="0" applyNumberFormat="1" applyFont="1" applyFill="1" applyBorder="1" applyAlignment="1" applyProtection="1">
      <alignment horizontal="center" vertical="center" wrapText="1"/>
      <protection hidden="1"/>
    </xf>
    <xf numFmtId="0" fontId="2" fillId="4" borderId="27" xfId="0" applyFont="1" applyFill="1" applyBorder="1" applyAlignment="1" applyProtection="1">
      <alignment horizontal="center" vertical="center" wrapText="1"/>
      <protection hidden="1"/>
    </xf>
    <xf numFmtId="0" fontId="2" fillId="4" borderId="28" xfId="0" applyFont="1" applyFill="1" applyBorder="1" applyAlignment="1" applyProtection="1">
      <alignment horizontal="center" vertical="center" wrapText="1"/>
      <protection hidden="1"/>
    </xf>
    <xf numFmtId="0" fontId="2" fillId="4" borderId="55" xfId="0" applyFont="1" applyFill="1" applyBorder="1" applyAlignment="1" applyProtection="1">
      <alignment horizontal="center" vertical="center" wrapText="1"/>
      <protection hidden="1"/>
    </xf>
    <xf numFmtId="0" fontId="2" fillId="4" borderId="3" xfId="0" applyFont="1" applyFill="1" applyBorder="1" applyAlignment="1" applyProtection="1">
      <alignment horizontal="center" vertical="center" wrapText="1"/>
      <protection hidden="1"/>
    </xf>
    <xf numFmtId="0" fontId="2" fillId="4" borderId="5" xfId="0" applyFont="1" applyFill="1" applyBorder="1" applyAlignment="1" applyProtection="1">
      <alignment horizontal="center" vertical="center" wrapText="1"/>
      <protection hidden="1"/>
    </xf>
    <xf numFmtId="0" fontId="2" fillId="4" borderId="0" xfId="0" applyFont="1" applyFill="1" applyAlignment="1" applyProtection="1">
      <alignment horizontal="center" vertical="center" wrapText="1"/>
      <protection hidden="1"/>
    </xf>
    <xf numFmtId="0" fontId="2" fillId="4" borderId="48" xfId="0" applyFont="1" applyFill="1" applyBorder="1" applyAlignment="1" applyProtection="1">
      <alignment horizontal="center" vertical="center" wrapText="1"/>
      <protection hidden="1"/>
    </xf>
    <xf numFmtId="0" fontId="2" fillId="4" borderId="49" xfId="0" applyFont="1" applyFill="1" applyBorder="1" applyAlignment="1" applyProtection="1">
      <alignment horizontal="center" vertical="center" wrapText="1"/>
      <protection hidden="1"/>
    </xf>
    <xf numFmtId="0" fontId="2" fillId="4" borderId="12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166" fontId="7" fillId="11" borderId="19" xfId="2" applyNumberFormat="1" applyFont="1" applyFill="1" applyBorder="1" applyAlignment="1" applyProtection="1">
      <alignment horizontal="center" vertical="center"/>
      <protection hidden="1"/>
    </xf>
    <xf numFmtId="166" fontId="7" fillId="11" borderId="7" xfId="2" applyNumberFormat="1" applyFont="1" applyFill="1" applyBorder="1" applyAlignment="1" applyProtection="1">
      <alignment horizontal="center" vertical="center"/>
      <protection hidden="1"/>
    </xf>
    <xf numFmtId="166" fontId="7" fillId="11" borderId="29" xfId="2" applyNumberFormat="1" applyFont="1" applyFill="1" applyBorder="1" applyAlignment="1" applyProtection="1">
      <alignment horizontal="center" vertical="center"/>
      <protection hidden="1"/>
    </xf>
    <xf numFmtId="164" fontId="8" fillId="13" borderId="7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222250</xdr:colOff>
      <xdr:row>48</xdr:row>
      <xdr:rowOff>111125</xdr:rowOff>
    </xdr:from>
    <xdr:to>
      <xdr:col>3</xdr:col>
      <xdr:colOff>1510047</xdr:colOff>
      <xdr:row>53</xdr:row>
      <xdr:rowOff>158750</xdr:rowOff>
    </xdr:to>
    <xdr:grpSp>
      <xdr:nvGrpSpPr>
        <xdr:cNvPr id="3095" name="Group 23">
          <a:extLst>
            <a:ext uri="{FF2B5EF4-FFF2-40B4-BE49-F238E27FC236}">
              <a16:creationId xmlns:a16="http://schemas.microsoft.com/office/drawing/2014/main" id="{00000000-0008-0000-0200-0000170C0000}"/>
            </a:ext>
          </a:extLst>
        </xdr:cNvPr>
        <xdr:cNvGrpSpPr>
          <a:grpSpLocks/>
        </xdr:cNvGrpSpPr>
      </xdr:nvGrpSpPr>
      <xdr:grpSpPr bwMode="auto">
        <a:xfrm>
          <a:off x="5921375" y="19589750"/>
          <a:ext cx="1287797" cy="1000125"/>
          <a:chOff x="107622621" y="111921534"/>
          <a:chExt cx="1956593" cy="1649810"/>
        </a:xfrm>
      </xdr:grpSpPr>
      <xdr:sp macro="" textlink="">
        <xdr:nvSpPr>
          <xdr:cNvPr id="3096" name="Organigramme : Disque magnétique 21">
            <a:extLst>
              <a:ext uri="{FF2B5EF4-FFF2-40B4-BE49-F238E27FC236}">
                <a16:creationId xmlns:a16="http://schemas.microsoft.com/office/drawing/2014/main" id="{00000000-0008-0000-0200-0000180C0000}"/>
              </a:ext>
            </a:extLst>
          </xdr:cNvPr>
          <xdr:cNvSpPr>
            <a:spLocks noChangeArrowheads="1"/>
          </xdr:cNvSpPr>
        </xdr:nvSpPr>
        <xdr:spPr bwMode="auto">
          <a:xfrm>
            <a:off x="107622621" y="111950685"/>
            <a:ext cx="1155491" cy="1620659"/>
          </a:xfrm>
          <a:prstGeom prst="flowChartMagneticDisk">
            <a:avLst/>
          </a:prstGeom>
          <a:solidFill>
            <a:srgbClr val="FFFFFF"/>
          </a:solidFill>
          <a:ln w="12700" algn="ctr">
            <a:solidFill>
              <a:srgbClr val="000000"/>
            </a:solidFill>
            <a:miter lim="800000"/>
            <a:headEnd/>
            <a:tailEnd/>
          </a:ln>
        </xdr:spPr>
      </xdr:sp>
      <xdr:cxnSp macro="">
        <xdr:nvCxnSpPr>
          <xdr:cNvPr id="3097" name="Connecteur droit 22">
            <a:extLst>
              <a:ext uri="{FF2B5EF4-FFF2-40B4-BE49-F238E27FC236}">
                <a16:creationId xmlns:a16="http://schemas.microsoft.com/office/drawing/2014/main" id="{00000000-0008-0000-0200-0000190C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07622621" y="112156905"/>
            <a:ext cx="1155400" cy="11924"/>
          </a:xfrm>
          <a:prstGeom prst="line">
            <a:avLst/>
          </a:prstGeom>
          <a:noFill/>
          <a:ln w="28575" algn="ctr">
            <a:solidFill>
              <a:srgbClr val="ED7D31"/>
            </a:solidFill>
            <a:prstDash val="dash"/>
            <a:round/>
            <a:headEnd type="arrow" w="med" len="med"/>
            <a:tailEnd type="arrow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098" name="Connecteur droit 23">
            <a:extLst>
              <a:ext uri="{FF2B5EF4-FFF2-40B4-BE49-F238E27FC236}">
                <a16:creationId xmlns:a16="http://schemas.microsoft.com/office/drawing/2014/main" id="{00000000-0008-0000-0200-00001A0C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108902071" y="112168829"/>
            <a:ext cx="91" cy="1155377"/>
          </a:xfrm>
          <a:prstGeom prst="line">
            <a:avLst/>
          </a:prstGeom>
          <a:noFill/>
          <a:ln w="28575" algn="ctr">
            <a:solidFill>
              <a:srgbClr val="ED7D31"/>
            </a:solidFill>
            <a:prstDash val="dash"/>
            <a:round/>
            <a:headEnd type="arrow" w="med" len="med"/>
            <a:tailEnd type="arrow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3099" name="ZoneTexte 45">
            <a:extLst>
              <a:ext uri="{FF2B5EF4-FFF2-40B4-BE49-F238E27FC236}">
                <a16:creationId xmlns:a16="http://schemas.microsoft.com/office/drawing/2014/main" id="{00000000-0008-0000-0200-00001B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7842325" y="111921534"/>
            <a:ext cx="769249" cy="4577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91440" tIns="45720" rIns="91440" bIns="45720" anchor="t" upright="1">
            <a:spAutoFit/>
          </a:bodyPr>
          <a:lstStyle/>
          <a:p>
            <a:pPr algn="l" rtl="0">
              <a:defRPr sz="1000"/>
            </a:pPr>
            <a:r>
              <a:rPr lang="fr-CA" sz="12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Diamètre</a:t>
            </a:r>
            <a:endPara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3100" name="ZoneTexte 46">
            <a:extLst>
              <a:ext uri="{FF2B5EF4-FFF2-40B4-BE49-F238E27FC236}">
                <a16:creationId xmlns:a16="http://schemas.microsoft.com/office/drawing/2014/main" id="{00000000-0008-0000-0200-00001C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8881866" y="112596611"/>
            <a:ext cx="697348" cy="6458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91440" tIns="45720" rIns="91440" bIns="45720" anchor="t" upright="1">
            <a:spAutoFit/>
          </a:bodyPr>
          <a:lstStyle/>
          <a:p>
            <a:pPr algn="l" rtl="0">
              <a:defRPr sz="1000"/>
            </a:pPr>
            <a:r>
              <a:rPr lang="fr-CA" sz="12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Hauteur</a:t>
            </a:r>
            <a:endPara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fr-CA" sz="12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totale</a:t>
            </a:r>
            <a:endPara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3</xdr:col>
      <xdr:colOff>53989</xdr:colOff>
      <xdr:row>67</xdr:row>
      <xdr:rowOff>111125</xdr:rowOff>
    </xdr:from>
    <xdr:to>
      <xdr:col>4</xdr:col>
      <xdr:colOff>0</xdr:colOff>
      <xdr:row>71</xdr:row>
      <xdr:rowOff>386349</xdr:rowOff>
    </xdr:to>
    <xdr:grpSp>
      <xdr:nvGrpSpPr>
        <xdr:cNvPr id="3111" name="Group 39">
          <a:extLst>
            <a:ext uri="{FF2B5EF4-FFF2-40B4-BE49-F238E27FC236}">
              <a16:creationId xmlns:a16="http://schemas.microsoft.com/office/drawing/2014/main" id="{00000000-0008-0000-0200-0000270C0000}"/>
            </a:ext>
          </a:extLst>
        </xdr:cNvPr>
        <xdr:cNvGrpSpPr>
          <a:grpSpLocks/>
        </xdr:cNvGrpSpPr>
      </xdr:nvGrpSpPr>
      <xdr:grpSpPr bwMode="auto">
        <a:xfrm>
          <a:off x="5753114" y="25542875"/>
          <a:ext cx="2232011" cy="1719849"/>
          <a:chOff x="110249603" y="111734295"/>
          <a:chExt cx="2697826" cy="1907509"/>
        </a:xfrm>
      </xdr:grpSpPr>
      <xdr:grpSp>
        <xdr:nvGrpSpPr>
          <xdr:cNvPr id="3112" name="Group 40">
            <a:extLst>
              <a:ext uri="{FF2B5EF4-FFF2-40B4-BE49-F238E27FC236}">
                <a16:creationId xmlns:a16="http://schemas.microsoft.com/office/drawing/2014/main" id="{00000000-0008-0000-0200-0000280C0000}"/>
              </a:ext>
            </a:extLst>
          </xdr:cNvPr>
          <xdr:cNvGrpSpPr>
            <a:grpSpLocks/>
          </xdr:cNvGrpSpPr>
        </xdr:nvGrpSpPr>
        <xdr:grpSpPr bwMode="auto">
          <a:xfrm rot="5400000">
            <a:off x="110378347" y="111708973"/>
            <a:ext cx="1794478" cy="1845122"/>
            <a:chOff x="111143706" y="107731177"/>
            <a:chExt cx="2068781" cy="2025876"/>
          </a:xfrm>
        </xdr:grpSpPr>
        <xdr:sp macro="" textlink="">
          <xdr:nvSpPr>
            <xdr:cNvPr id="3113" name="Organigramme : Délai 16">
              <a:extLst>
                <a:ext uri="{FF2B5EF4-FFF2-40B4-BE49-F238E27FC236}">
                  <a16:creationId xmlns:a16="http://schemas.microsoft.com/office/drawing/2014/main" id="{00000000-0008-0000-0200-0000290C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11183661" y="107734812"/>
              <a:ext cx="1318515" cy="1275195"/>
            </a:xfrm>
            <a:prstGeom prst="flowChartDelay">
              <a:avLst/>
            </a:prstGeom>
            <a:solidFill>
              <a:srgbClr val="FFFFFF"/>
            </a:solidFill>
            <a:ln w="12700" algn="ctr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114" name="Organigramme : Délai 17">
              <a:extLst>
                <a:ext uri="{FF2B5EF4-FFF2-40B4-BE49-F238E27FC236}">
                  <a16:creationId xmlns:a16="http://schemas.microsoft.com/office/drawing/2014/main" id="{00000000-0008-0000-0200-00002A0C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11894056" y="108481857"/>
              <a:ext cx="1318431" cy="1275196"/>
            </a:xfrm>
            <a:prstGeom prst="flowChartDelay">
              <a:avLst/>
            </a:prstGeom>
            <a:solidFill>
              <a:srgbClr val="FFFFFF"/>
            </a:solidFill>
            <a:ln w="12700" algn="ctr">
              <a:solidFill>
                <a:srgbClr val="000000"/>
              </a:solidFill>
              <a:miter lim="800000"/>
              <a:headEnd/>
              <a:tailEnd/>
            </a:ln>
          </xdr:spPr>
        </xdr:sp>
        <xdr:cxnSp macro="">
          <xdr:nvCxnSpPr>
            <xdr:cNvPr id="3115" name="Connecteur droit 18">
              <a:extLst>
                <a:ext uri="{FF2B5EF4-FFF2-40B4-BE49-F238E27FC236}">
                  <a16:creationId xmlns:a16="http://schemas.microsoft.com/office/drawing/2014/main" id="{00000000-0008-0000-0200-00002B0C0000}"/>
                </a:ext>
              </a:extLst>
            </xdr:cNvPr>
            <xdr:cNvCxnSpPr>
              <a:cxnSpLocks noChangeShapeType="1"/>
            </xdr:cNvCxnSpPr>
          </xdr:nvCxnSpPr>
          <xdr:spPr bwMode="auto">
            <a:xfrm rot="16200000" flipV="1">
              <a:off x="111173526" y="109036355"/>
              <a:ext cx="747045" cy="694350"/>
            </a:xfrm>
            <a:prstGeom prst="line">
              <a:avLst/>
            </a:prstGeom>
            <a:noFill/>
            <a:ln w="12700" algn="ctr">
              <a:solidFill>
                <a:srgbClr val="000000"/>
              </a:solidFill>
              <a:miter lim="800000"/>
              <a:headEnd/>
              <a:tailEnd/>
            </a:ln>
          </xdr:spPr>
        </xdr:cxnSp>
        <xdr:cxnSp macro="">
          <xdr:nvCxnSpPr>
            <xdr:cNvPr id="3116" name="Connecteur droit 19">
              <a:extLst>
                <a:ext uri="{FF2B5EF4-FFF2-40B4-BE49-F238E27FC236}">
                  <a16:creationId xmlns:a16="http://schemas.microsoft.com/office/drawing/2014/main" id="{00000000-0008-0000-0200-00002C0C0000}"/>
                </a:ext>
              </a:extLst>
            </xdr:cNvPr>
            <xdr:cNvCxnSpPr>
              <a:cxnSpLocks noChangeShapeType="1"/>
            </xdr:cNvCxnSpPr>
          </xdr:nvCxnSpPr>
          <xdr:spPr bwMode="auto">
            <a:xfrm rot="16200000" flipV="1">
              <a:off x="111154572" y="107720311"/>
              <a:ext cx="747045" cy="768778"/>
            </a:xfrm>
            <a:prstGeom prst="line">
              <a:avLst/>
            </a:prstGeom>
            <a:noFill/>
            <a:ln w="12700" algn="ctr">
              <a:solidFill>
                <a:srgbClr val="000000"/>
              </a:solidFill>
              <a:miter lim="800000"/>
              <a:headEnd/>
              <a:tailEnd/>
            </a:ln>
          </xdr:spPr>
        </xdr:cxnSp>
        <xdr:cxnSp macro="">
          <xdr:nvCxnSpPr>
            <xdr:cNvPr id="3117" name="Connecteur droit 20">
              <a:extLst>
                <a:ext uri="{FF2B5EF4-FFF2-40B4-BE49-F238E27FC236}">
                  <a16:creationId xmlns:a16="http://schemas.microsoft.com/office/drawing/2014/main" id="{00000000-0008-0000-0200-00002D0C0000}"/>
                </a:ext>
              </a:extLst>
            </xdr:cNvPr>
            <xdr:cNvCxnSpPr>
              <a:cxnSpLocks noChangeShapeType="1"/>
            </xdr:cNvCxnSpPr>
          </xdr:nvCxnSpPr>
          <xdr:spPr bwMode="auto">
            <a:xfrm rot="16200000" flipV="1">
              <a:off x="112325383" y="107983145"/>
              <a:ext cx="630085" cy="594302"/>
            </a:xfrm>
            <a:prstGeom prst="line">
              <a:avLst/>
            </a:prstGeom>
            <a:noFill/>
            <a:ln w="12700" algn="ctr">
              <a:solidFill>
                <a:srgbClr val="000000"/>
              </a:solidFill>
              <a:miter lim="800000"/>
              <a:headEnd/>
              <a:tailEnd/>
            </a:ln>
          </xdr:spPr>
        </xdr:cxnSp>
      </xdr:grpSp>
      <xdr:cxnSp macro="">
        <xdr:nvCxnSpPr>
          <xdr:cNvPr id="3118" name="Connecteur droit 7">
            <a:extLst>
              <a:ext uri="{FF2B5EF4-FFF2-40B4-BE49-F238E27FC236}">
                <a16:creationId xmlns:a16="http://schemas.microsoft.com/office/drawing/2014/main" id="{00000000-0008-0000-0200-00002E0C0000}"/>
              </a:ext>
            </a:extLst>
          </xdr:cNvPr>
          <xdr:cNvCxnSpPr>
            <a:cxnSpLocks noChangeShapeType="1"/>
          </xdr:cNvCxnSpPr>
        </xdr:nvCxnSpPr>
        <xdr:spPr bwMode="auto">
          <a:xfrm flipH="1" flipV="1">
            <a:off x="110875564" y="112363889"/>
            <a:ext cx="15639" cy="1143618"/>
          </a:xfrm>
          <a:prstGeom prst="line">
            <a:avLst/>
          </a:prstGeom>
          <a:noFill/>
          <a:ln w="28575" algn="ctr">
            <a:solidFill>
              <a:srgbClr val="ED7D31"/>
            </a:solidFill>
            <a:prstDash val="dash"/>
            <a:round/>
            <a:headEnd type="arrow" w="med" len="med"/>
            <a:tailEnd type="arrow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119" name="Connecteur droit 8">
            <a:extLst>
              <a:ext uri="{FF2B5EF4-FFF2-40B4-BE49-F238E27FC236}">
                <a16:creationId xmlns:a16="http://schemas.microsoft.com/office/drawing/2014/main" id="{00000000-0008-0000-0200-00002F0C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10687237" y="112092664"/>
            <a:ext cx="1142370" cy="15598"/>
          </a:xfrm>
          <a:prstGeom prst="line">
            <a:avLst/>
          </a:prstGeom>
          <a:noFill/>
          <a:ln w="28575" algn="ctr">
            <a:solidFill>
              <a:srgbClr val="ED7D31"/>
            </a:solidFill>
            <a:prstDash val="dash"/>
            <a:round/>
            <a:headEnd type="arrow" w="med" len="med"/>
            <a:tailEnd type="arrow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120" name="Connecteur droit 9">
            <a:extLst>
              <a:ext uri="{FF2B5EF4-FFF2-40B4-BE49-F238E27FC236}">
                <a16:creationId xmlns:a16="http://schemas.microsoft.com/office/drawing/2014/main" id="{00000000-0008-0000-0200-0000300C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111549885" y="111806663"/>
            <a:ext cx="648262" cy="660824"/>
          </a:xfrm>
          <a:prstGeom prst="line">
            <a:avLst/>
          </a:prstGeom>
          <a:noFill/>
          <a:ln w="28575" algn="ctr">
            <a:solidFill>
              <a:srgbClr val="ED7D31"/>
            </a:solidFill>
            <a:prstDash val="dash"/>
            <a:round/>
            <a:headEnd type="arrow" w="med" len="med"/>
            <a:tailEnd type="arrow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121" name="Connecteur droit 11">
            <a:extLst>
              <a:ext uri="{FF2B5EF4-FFF2-40B4-BE49-F238E27FC236}">
                <a16:creationId xmlns:a16="http://schemas.microsoft.com/office/drawing/2014/main" id="{00000000-0008-0000-0200-0000310C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10249603" y="112957272"/>
            <a:ext cx="1630393" cy="91"/>
          </a:xfrm>
          <a:prstGeom prst="line">
            <a:avLst/>
          </a:prstGeom>
          <a:noFill/>
          <a:ln w="9525" algn="ctr">
            <a:solidFill>
              <a:srgbClr val="000000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3122" name="ZoneTexte 47">
            <a:extLst>
              <a:ext uri="{FF2B5EF4-FFF2-40B4-BE49-F238E27FC236}">
                <a16:creationId xmlns:a16="http://schemas.microsoft.com/office/drawing/2014/main" id="{00000000-0008-0000-0200-000032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0843162" y="112520004"/>
            <a:ext cx="698267" cy="6430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91440" tIns="45720" rIns="91440" bIns="45720" anchor="t" upright="1">
            <a:spAutoFit/>
          </a:bodyPr>
          <a:lstStyle/>
          <a:p>
            <a:pPr algn="l" rtl="0">
              <a:defRPr sz="1000"/>
            </a:pPr>
            <a:r>
              <a:rPr lang="fr-CA" sz="12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Hauteur</a:t>
            </a:r>
            <a:endPara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fr-CA" sz="12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totale</a:t>
            </a:r>
            <a:endPara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3123" name="ZoneTexte 48">
            <a:extLst>
              <a:ext uri="{FF2B5EF4-FFF2-40B4-BE49-F238E27FC236}">
                <a16:creationId xmlns:a16="http://schemas.microsoft.com/office/drawing/2014/main" id="{00000000-0008-0000-0200-000033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1903301" y="112998783"/>
            <a:ext cx="1044128" cy="6430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91440" tIns="45720" rIns="91440" bIns="45720" anchor="t" upright="1">
            <a:spAutoFit/>
          </a:bodyPr>
          <a:lstStyle/>
          <a:p>
            <a:pPr algn="l" rtl="0">
              <a:defRPr sz="1000"/>
            </a:pPr>
            <a:r>
              <a:rPr lang="fr-CA" sz="12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Hauteur</a:t>
            </a:r>
            <a:endPara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fr-CA" sz="12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section ronde</a:t>
            </a:r>
            <a:endPara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3124" name="ZoneTexte 49">
            <a:extLst>
              <a:ext uri="{FF2B5EF4-FFF2-40B4-BE49-F238E27FC236}">
                <a16:creationId xmlns:a16="http://schemas.microsoft.com/office/drawing/2014/main" id="{00000000-0008-0000-0200-0000340C0000}"/>
              </a:ext>
            </a:extLst>
          </xdr:cNvPr>
          <xdr:cNvSpPr txBox="1">
            <a:spLocks noChangeArrowheads="1"/>
          </xdr:cNvSpPr>
        </xdr:nvSpPr>
        <xdr:spPr bwMode="auto">
          <a:xfrm rot="18831640">
            <a:off x="111616765" y="112007289"/>
            <a:ext cx="773353" cy="4575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91440" tIns="45720" rIns="91440" bIns="45720" anchor="t" upright="1">
            <a:spAutoFit/>
          </a:bodyPr>
          <a:lstStyle/>
          <a:p>
            <a:pPr algn="l" rtl="0">
              <a:defRPr sz="1000"/>
            </a:pPr>
            <a:r>
              <a:rPr lang="fr-CA" sz="12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Longueur</a:t>
            </a:r>
            <a:endPara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3125" name="ZoneTexte 50">
            <a:extLst>
              <a:ext uri="{FF2B5EF4-FFF2-40B4-BE49-F238E27FC236}">
                <a16:creationId xmlns:a16="http://schemas.microsoft.com/office/drawing/2014/main" id="{00000000-0008-0000-0200-000035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1025837" y="111849156"/>
            <a:ext cx="660793" cy="4557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91440" tIns="45720" rIns="91440" bIns="45720" anchor="t" upright="1">
            <a:spAutoFit/>
          </a:bodyPr>
          <a:lstStyle/>
          <a:p>
            <a:pPr algn="l" rtl="0">
              <a:defRPr sz="1000"/>
            </a:pPr>
            <a:r>
              <a:rPr lang="fr-CA" sz="12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Largeur</a:t>
            </a:r>
            <a:endPara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cxnSp macro="">
        <xdr:nvCxnSpPr>
          <xdr:cNvPr id="3126" name="Connecteur droit 10">
            <a:extLst>
              <a:ext uri="{FF2B5EF4-FFF2-40B4-BE49-F238E27FC236}">
                <a16:creationId xmlns:a16="http://schemas.microsoft.com/office/drawing/2014/main" id="{00000000-0008-0000-0200-0000360C0000}"/>
              </a:ext>
            </a:extLst>
          </xdr:cNvPr>
          <xdr:cNvCxnSpPr>
            <a:cxnSpLocks noChangeShapeType="1"/>
          </xdr:cNvCxnSpPr>
        </xdr:nvCxnSpPr>
        <xdr:spPr bwMode="auto">
          <a:xfrm flipH="1" flipV="1">
            <a:off x="111879996" y="112946788"/>
            <a:ext cx="8219" cy="571501"/>
          </a:xfrm>
          <a:prstGeom prst="line">
            <a:avLst/>
          </a:prstGeom>
          <a:noFill/>
          <a:ln w="28575" algn="ctr">
            <a:solidFill>
              <a:srgbClr val="ED7D31"/>
            </a:solidFill>
            <a:prstDash val="dash"/>
            <a:round/>
            <a:headEnd type="arrow" w="med" len="med"/>
            <a:tailEnd type="arrow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127" name="Connecteur droit 11">
            <a:extLst>
              <a:ext uri="{FF2B5EF4-FFF2-40B4-BE49-F238E27FC236}">
                <a16:creationId xmlns:a16="http://schemas.microsoft.com/office/drawing/2014/main" id="{00000000-0008-0000-0200-0000370C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10249603" y="113528773"/>
            <a:ext cx="1630393" cy="91"/>
          </a:xfrm>
          <a:prstGeom prst="line">
            <a:avLst/>
          </a:prstGeom>
          <a:noFill/>
          <a:ln w="9525" algn="ctr">
            <a:solidFill>
              <a:srgbClr val="000000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587375</xdr:colOff>
      <xdr:row>6</xdr:row>
      <xdr:rowOff>142875</xdr:rowOff>
    </xdr:from>
    <xdr:to>
      <xdr:col>3</xdr:col>
      <xdr:colOff>1875172</xdr:colOff>
      <xdr:row>10</xdr:row>
      <xdr:rowOff>158750</xdr:rowOff>
    </xdr:to>
    <xdr:grpSp>
      <xdr:nvGrpSpPr>
        <xdr:cNvPr id="2" name="Group 2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>
          <a:grpSpLocks/>
        </xdr:cNvGrpSpPr>
      </xdr:nvGrpSpPr>
      <xdr:grpSpPr bwMode="auto">
        <a:xfrm>
          <a:off x="5429250" y="2222500"/>
          <a:ext cx="1287797" cy="1000125"/>
          <a:chOff x="107622621" y="111921534"/>
          <a:chExt cx="1956593" cy="1649810"/>
        </a:xfrm>
      </xdr:grpSpPr>
      <xdr:sp macro="" textlink="">
        <xdr:nvSpPr>
          <xdr:cNvPr id="3" name="Organigramme : Disque magnétique 21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107622621" y="111950685"/>
            <a:ext cx="1155491" cy="1620659"/>
          </a:xfrm>
          <a:prstGeom prst="flowChartMagneticDisk">
            <a:avLst/>
          </a:prstGeom>
          <a:solidFill>
            <a:srgbClr val="FFFFFF"/>
          </a:solidFill>
          <a:ln w="12700" algn="ctr">
            <a:solidFill>
              <a:srgbClr val="000000"/>
            </a:solidFill>
            <a:miter lim="800000"/>
            <a:headEnd/>
            <a:tailEnd/>
          </a:ln>
        </xdr:spPr>
      </xdr:sp>
      <xdr:cxnSp macro="">
        <xdr:nvCxnSpPr>
          <xdr:cNvPr id="4" name="Connecteur droit 22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07622621" y="112156905"/>
            <a:ext cx="1155400" cy="11924"/>
          </a:xfrm>
          <a:prstGeom prst="line">
            <a:avLst/>
          </a:prstGeom>
          <a:noFill/>
          <a:ln w="28575" algn="ctr">
            <a:solidFill>
              <a:srgbClr val="ED7D31"/>
            </a:solidFill>
            <a:prstDash val="dash"/>
            <a:round/>
            <a:headEnd type="arrow" w="med" len="med"/>
            <a:tailEnd type="arrow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5" name="Connecteur droit 23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108902071" y="112168829"/>
            <a:ext cx="91" cy="1155377"/>
          </a:xfrm>
          <a:prstGeom prst="line">
            <a:avLst/>
          </a:prstGeom>
          <a:noFill/>
          <a:ln w="28575" algn="ctr">
            <a:solidFill>
              <a:srgbClr val="ED7D31"/>
            </a:solidFill>
            <a:prstDash val="dash"/>
            <a:round/>
            <a:headEnd type="arrow" w="med" len="med"/>
            <a:tailEnd type="arrow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6" name="ZoneTexte 4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7842325" y="111921534"/>
            <a:ext cx="769249" cy="4577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91440" tIns="45720" rIns="91440" bIns="45720" anchor="t" upright="1">
            <a:spAutoFit/>
          </a:bodyPr>
          <a:lstStyle/>
          <a:p>
            <a:pPr algn="l" rtl="0">
              <a:defRPr sz="1000"/>
            </a:pPr>
            <a:r>
              <a:rPr lang="fr-CA" sz="12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Diamètre</a:t>
            </a:r>
            <a:endPara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7" name="ZoneTexte 4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8881866" y="112596611"/>
            <a:ext cx="697348" cy="6458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91440" tIns="45720" rIns="91440" bIns="45720" anchor="t" upright="1">
            <a:spAutoFit/>
          </a:bodyPr>
          <a:lstStyle/>
          <a:p>
            <a:pPr algn="l" rtl="0">
              <a:defRPr sz="1000"/>
            </a:pPr>
            <a:r>
              <a:rPr lang="fr-CA" sz="12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Hauteur</a:t>
            </a:r>
            <a:endPara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fr-CA" sz="12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totale</a:t>
            </a:r>
            <a:endPara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581025</xdr:colOff>
      <xdr:row>27</xdr:row>
      <xdr:rowOff>66675</xdr:rowOff>
    </xdr:from>
    <xdr:to>
      <xdr:col>7</xdr:col>
      <xdr:colOff>1209675</xdr:colOff>
      <xdr:row>34</xdr:row>
      <xdr:rowOff>76200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10182225"/>
          <a:ext cx="2286000" cy="2333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95250</xdr:colOff>
      <xdr:row>27</xdr:row>
      <xdr:rowOff>180975</xdr:rowOff>
    </xdr:from>
    <xdr:to>
      <xdr:col>6</xdr:col>
      <xdr:colOff>704850</xdr:colOff>
      <xdr:row>34</xdr:row>
      <xdr:rowOff>171450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0" y="10296525"/>
          <a:ext cx="2247900" cy="2314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  <xdr:oneCellAnchor>
    <xdr:from>
      <xdr:col>5</xdr:col>
      <xdr:colOff>190500</xdr:colOff>
      <xdr:row>27</xdr:row>
      <xdr:rowOff>38100</xdr:rowOff>
    </xdr:from>
    <xdr:ext cx="1943100" cy="571500"/>
    <xdr:sp macro="" textlink="">
      <xdr:nvSpPr>
        <xdr:cNvPr id="5129" name="ZoneTexte 51">
          <a:extLst>
            <a:ext uri="{FF2B5EF4-FFF2-40B4-BE49-F238E27FC236}">
              <a16:creationId xmlns:a16="http://schemas.microsoft.com/office/drawing/2014/main" id="{00000000-0008-0000-0400-000009140000}"/>
            </a:ext>
          </a:extLst>
        </xdr:cNvPr>
        <xdr:cNvSpPr txBox="1">
          <a:spLocks noChangeArrowheads="1"/>
        </xdr:cNvSpPr>
      </xdr:nvSpPr>
      <xdr:spPr bwMode="auto">
        <a:xfrm>
          <a:off x="9525000" y="10153650"/>
          <a:ext cx="1943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fr-CA" sz="1400" b="1" i="0" u="none" strike="noStrike" baseline="0">
              <a:solidFill>
                <a:srgbClr val="000000"/>
              </a:solidFill>
              <a:latin typeface="Calibri"/>
              <a:cs typeface="Calibri"/>
            </a:rPr>
            <a:t>Casserole à plis droits</a:t>
          </a:r>
          <a:endParaRPr lang="fr-CA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fr-CA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6</xdr:col>
      <xdr:colOff>704850</xdr:colOff>
      <xdr:row>27</xdr:row>
      <xdr:rowOff>19050</xdr:rowOff>
    </xdr:from>
    <xdr:ext cx="2095500" cy="571500"/>
    <xdr:sp macro="" textlink="">
      <xdr:nvSpPr>
        <xdr:cNvPr id="5130" name="Text Box 10">
          <a:extLst>
            <a:ext uri="{FF2B5EF4-FFF2-40B4-BE49-F238E27FC236}">
              <a16:creationId xmlns:a16="http://schemas.microsoft.com/office/drawing/2014/main" id="{00000000-0008-0000-0400-00000A140000}"/>
            </a:ext>
          </a:extLst>
        </xdr:cNvPr>
        <xdr:cNvSpPr txBox="1">
          <a:spLocks noChangeArrowheads="1"/>
        </xdr:cNvSpPr>
      </xdr:nvSpPr>
      <xdr:spPr bwMode="auto">
        <a:xfrm>
          <a:off x="11677650" y="10134600"/>
          <a:ext cx="2095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fr-CA" sz="1400" b="1" i="0" u="none" strike="noStrike" baseline="0">
              <a:solidFill>
                <a:srgbClr val="000000"/>
              </a:solidFill>
              <a:latin typeface="Calibri"/>
              <a:cs typeface="Calibri"/>
            </a:rPr>
            <a:t>Casserole à plis ouverts</a:t>
          </a:r>
          <a:endParaRPr lang="fr-CA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fr-CA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6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8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10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showGridLines="0" tabSelected="1" showRuler="0" showWhiteSpace="0" view="pageLayout" zoomScale="60" zoomScaleNormal="50" zoomScalePageLayoutView="60" workbookViewId="0">
      <selection activeCell="E29" sqref="E29"/>
    </sheetView>
  </sheetViews>
  <sheetFormatPr baseColWidth="10" defaultColWidth="11.42578125" defaultRowHeight="18.75" x14ac:dyDescent="0.3"/>
  <cols>
    <col min="1" max="1" width="29" style="53" customWidth="1"/>
    <col min="2" max="2" width="18.42578125" style="53" customWidth="1"/>
    <col min="3" max="3" width="19.42578125" style="53" customWidth="1"/>
    <col min="4" max="4" width="34.28515625" style="53" bestFit="1" customWidth="1"/>
    <col min="5" max="5" width="29" style="53" customWidth="1"/>
    <col min="6" max="6" width="22.7109375" style="53" customWidth="1"/>
    <col min="7" max="7" width="23.140625" style="53" customWidth="1"/>
    <col min="8" max="8" width="17" style="53" customWidth="1"/>
    <col min="9" max="9" width="29" style="53" customWidth="1"/>
    <col min="10" max="10" width="11.42578125" style="53"/>
    <col min="11" max="11" width="29" style="53" customWidth="1"/>
    <col min="12" max="16384" width="11.42578125" style="53"/>
  </cols>
  <sheetData>
    <row r="1" spans="1:8" ht="51" customHeight="1" x14ac:dyDescent="0.3">
      <c r="A1" s="338" t="s">
        <v>225</v>
      </c>
      <c r="B1" s="339"/>
      <c r="C1" s="339"/>
      <c r="D1" s="339"/>
      <c r="E1" s="339"/>
      <c r="F1" s="339"/>
      <c r="G1" s="339"/>
      <c r="H1" s="340"/>
    </row>
    <row r="2" spans="1:8" ht="19.5" thickBot="1" x14ac:dyDescent="0.35"/>
    <row r="3" spans="1:8" ht="26.25" customHeight="1" x14ac:dyDescent="0.3">
      <c r="A3" s="338" t="s">
        <v>159</v>
      </c>
      <c r="B3" s="339"/>
      <c r="C3" s="339"/>
      <c r="D3" s="339"/>
      <c r="E3" s="339"/>
      <c r="F3" s="339"/>
      <c r="G3" s="339"/>
      <c r="H3" s="340"/>
    </row>
    <row r="4" spans="1:8" ht="19.5" thickBot="1" x14ac:dyDescent="0.35">
      <c r="A4" s="67"/>
      <c r="H4" s="54"/>
    </row>
    <row r="5" spans="1:8" ht="19.5" thickBot="1" x14ac:dyDescent="0.35">
      <c r="A5" s="328" t="s">
        <v>123</v>
      </c>
      <c r="B5" s="329"/>
      <c r="C5" s="329"/>
      <c r="D5" s="330"/>
      <c r="E5" s="328" t="s">
        <v>122</v>
      </c>
      <c r="F5" s="329"/>
      <c r="G5" s="329"/>
      <c r="H5" s="330"/>
    </row>
    <row r="6" spans="1:8" x14ac:dyDescent="0.3">
      <c r="A6" s="67"/>
      <c r="D6" s="54"/>
      <c r="E6" s="67"/>
      <c r="H6" s="54"/>
    </row>
    <row r="7" spans="1:8" x14ac:dyDescent="0.3">
      <c r="A7" s="74" t="s">
        <v>46</v>
      </c>
      <c r="B7" s="227"/>
      <c r="C7" s="53" t="s">
        <v>0</v>
      </c>
      <c r="D7" s="54"/>
      <c r="E7" s="74" t="s">
        <v>48</v>
      </c>
      <c r="F7" s="214"/>
      <c r="G7" s="53" t="s">
        <v>49</v>
      </c>
      <c r="H7" s="54"/>
    </row>
    <row r="8" spans="1:8" x14ac:dyDescent="0.3">
      <c r="A8" s="67"/>
      <c r="D8" s="54"/>
      <c r="E8" s="67"/>
      <c r="H8" s="54"/>
    </row>
    <row r="9" spans="1:8" ht="37.5" x14ac:dyDescent="0.3">
      <c r="A9" s="67"/>
      <c r="B9" s="5" t="s">
        <v>139</v>
      </c>
      <c r="C9" s="6" t="s">
        <v>169</v>
      </c>
      <c r="D9" s="54"/>
      <c r="E9" s="67"/>
      <c r="F9" s="5" t="s">
        <v>139</v>
      </c>
      <c r="G9" s="6" t="s">
        <v>169</v>
      </c>
      <c r="H9" s="54"/>
    </row>
    <row r="10" spans="1:8" ht="56.25" x14ac:dyDescent="0.3">
      <c r="A10" s="77" t="s">
        <v>47</v>
      </c>
      <c r="B10" s="84">
        <v>15</v>
      </c>
      <c r="C10" s="215"/>
      <c r="D10" s="69" t="s">
        <v>170</v>
      </c>
      <c r="E10" s="77" t="s">
        <v>50</v>
      </c>
      <c r="F10" s="84">
        <v>6</v>
      </c>
      <c r="G10" s="215"/>
      <c r="H10" s="69" t="s">
        <v>171</v>
      </c>
    </row>
    <row r="11" spans="1:8" ht="30" customHeight="1" x14ac:dyDescent="0.3">
      <c r="A11" s="341" t="s">
        <v>51</v>
      </c>
      <c r="B11" s="99">
        <f>IF(ISNUMBER(B10),B10*$B$7,"")</f>
        <v>0</v>
      </c>
      <c r="C11" s="49" t="str">
        <f>IF(ISNUMBER(C10),C10*$B$7,"")</f>
        <v/>
      </c>
      <c r="D11" s="69" t="s">
        <v>172</v>
      </c>
      <c r="E11" s="341" t="s">
        <v>90</v>
      </c>
      <c r="F11" s="99">
        <f>IF(ISNUMBER(F10),F10*$F$7,"")</f>
        <v>0</v>
      </c>
      <c r="G11" s="49" t="str">
        <f>IF(ISNUMBER(G10),G10*$F$7,"")</f>
        <v/>
      </c>
      <c r="H11" s="69" t="s">
        <v>172</v>
      </c>
    </row>
    <row r="12" spans="1:8" ht="27" customHeight="1" thickBot="1" x14ac:dyDescent="0.35">
      <c r="A12" s="342"/>
      <c r="B12" s="100">
        <f>IF(ISNUMBER(B11),B11/1000,"")</f>
        <v>0</v>
      </c>
      <c r="C12" s="101" t="str">
        <f>IF(ISNUMBER(C11),C11/1000,"")</f>
        <v/>
      </c>
      <c r="D12" s="102" t="s">
        <v>2</v>
      </c>
      <c r="E12" s="342"/>
      <c r="F12" s="103">
        <f>IF(ISNUMBER(F11),F11/1000,"")</f>
        <v>0</v>
      </c>
      <c r="G12" s="101" t="str">
        <f>IF(ISNUMBER(G11),G11/1000,"")</f>
        <v/>
      </c>
      <c r="H12" s="102" t="s">
        <v>2</v>
      </c>
    </row>
    <row r="13" spans="1:8" ht="19.5" thickBot="1" x14ac:dyDescent="0.35">
      <c r="A13" s="67"/>
      <c r="B13" s="104"/>
      <c r="C13" s="104"/>
      <c r="H13" s="54"/>
    </row>
    <row r="14" spans="1:8" ht="19.5" thickBot="1" x14ac:dyDescent="0.35">
      <c r="A14" s="328" t="s">
        <v>178</v>
      </c>
      <c r="B14" s="329"/>
      <c r="C14" s="329"/>
      <c r="D14" s="329"/>
      <c r="E14" s="330"/>
      <c r="H14" s="54"/>
    </row>
    <row r="15" spans="1:8" x14ac:dyDescent="0.3">
      <c r="A15" s="67"/>
      <c r="E15" s="54"/>
      <c r="H15" s="54"/>
    </row>
    <row r="16" spans="1:8" ht="37.5" x14ac:dyDescent="0.3">
      <c r="A16" s="67"/>
      <c r="B16" s="5" t="s">
        <v>139</v>
      </c>
      <c r="C16" s="6" t="s">
        <v>169</v>
      </c>
      <c r="E16" s="54"/>
      <c r="H16" s="54"/>
    </row>
    <row r="17" spans="1:8" ht="57" thickBot="1" x14ac:dyDescent="0.35">
      <c r="A17" s="237" t="s">
        <v>179</v>
      </c>
      <c r="B17" s="103">
        <v>2</v>
      </c>
      <c r="C17" s="238"/>
      <c r="D17" s="236" t="s">
        <v>138</v>
      </c>
      <c r="E17" s="102"/>
      <c r="H17" s="54"/>
    </row>
    <row r="18" spans="1:8" ht="57" hidden="1" thickBot="1" x14ac:dyDescent="0.35">
      <c r="A18" s="105" t="s">
        <v>111</v>
      </c>
      <c r="B18" s="106" t="e">
        <f>B17/((B10/1000)+(F12/B7))</f>
        <v>#DIV/0!</v>
      </c>
      <c r="C18" s="106" t="str">
        <f>IF(ISNUMBER(C17),C17/((C10/1000)+(G12/B7)),"")</f>
        <v/>
      </c>
      <c r="D18" s="107" t="s">
        <v>112</v>
      </c>
      <c r="E18" s="108"/>
      <c r="H18" s="54"/>
    </row>
    <row r="19" spans="1:8" ht="19.5" thickBot="1" x14ac:dyDescent="0.35">
      <c r="A19" s="67"/>
      <c r="H19" s="54"/>
    </row>
    <row r="20" spans="1:8" ht="18.75" customHeight="1" thickBot="1" x14ac:dyDescent="0.35">
      <c r="A20" s="328" t="s">
        <v>174</v>
      </c>
      <c r="B20" s="329"/>
      <c r="C20" s="329"/>
      <c r="D20" s="329"/>
      <c r="E20" s="329"/>
      <c r="F20" s="329"/>
      <c r="G20" s="329"/>
      <c r="H20" s="330"/>
    </row>
    <row r="21" spans="1:8" ht="19.5" thickBot="1" x14ac:dyDescent="0.35">
      <c r="A21" s="67"/>
      <c r="H21" s="54"/>
    </row>
    <row r="22" spans="1:8" ht="39" customHeight="1" x14ac:dyDescent="0.3">
      <c r="A22" s="67"/>
      <c r="C22" s="331" t="s">
        <v>182</v>
      </c>
      <c r="D22" s="332"/>
      <c r="E22" s="331" t="s">
        <v>183</v>
      </c>
      <c r="F22" s="332"/>
      <c r="H22" s="54"/>
    </row>
    <row r="23" spans="1:8" ht="38.25" thickBot="1" x14ac:dyDescent="0.35">
      <c r="A23" s="67"/>
      <c r="C23" s="13" t="s">
        <v>139</v>
      </c>
      <c r="D23" s="14" t="s">
        <v>169</v>
      </c>
      <c r="E23" s="13" t="s">
        <v>139</v>
      </c>
      <c r="F23" s="14" t="s">
        <v>169</v>
      </c>
      <c r="H23" s="54"/>
    </row>
    <row r="24" spans="1:8" ht="35.25" customHeight="1" x14ac:dyDescent="0.3">
      <c r="A24" s="335" t="s">
        <v>177</v>
      </c>
      <c r="B24" s="18" t="s">
        <v>52</v>
      </c>
      <c r="C24" s="19">
        <f>F12</f>
        <v>0</v>
      </c>
      <c r="D24" s="20" t="str">
        <f>G12</f>
        <v/>
      </c>
      <c r="E24" s="21"/>
      <c r="F24" s="22"/>
      <c r="G24" s="333" t="s">
        <v>63</v>
      </c>
      <c r="H24" s="334"/>
    </row>
    <row r="25" spans="1:8" ht="35.25" customHeight="1" x14ac:dyDescent="0.3">
      <c r="A25" s="336"/>
      <c r="B25" s="23" t="s">
        <v>53</v>
      </c>
      <c r="C25" s="15">
        <f>B12</f>
        <v>0</v>
      </c>
      <c r="D25" s="39" t="str">
        <f>C12</f>
        <v/>
      </c>
      <c r="E25" s="16"/>
      <c r="F25" s="17"/>
      <c r="G25" s="333" t="s">
        <v>64</v>
      </c>
      <c r="H25" s="334"/>
    </row>
    <row r="26" spans="1:8" ht="35.25" customHeight="1" thickBot="1" x14ac:dyDescent="0.35">
      <c r="A26" s="337"/>
      <c r="B26" s="24" t="s">
        <v>36</v>
      </c>
      <c r="C26" s="25">
        <f>SUM(C24:C25)</f>
        <v>0</v>
      </c>
      <c r="D26" s="40">
        <f>SUM(D24:D25)</f>
        <v>0</v>
      </c>
      <c r="E26" s="26" t="e">
        <f>C26*B18</f>
        <v>#DIV/0!</v>
      </c>
      <c r="F26" s="27" t="e">
        <f>D26*C18</f>
        <v>#VALUE!</v>
      </c>
      <c r="G26" s="333" t="s">
        <v>62</v>
      </c>
      <c r="H26" s="334"/>
    </row>
    <row r="27" spans="1:8" ht="35.25" customHeight="1" x14ac:dyDescent="0.3">
      <c r="A27" s="335" t="s">
        <v>175</v>
      </c>
      <c r="B27" s="18" t="s">
        <v>52</v>
      </c>
      <c r="C27" s="19" t="e">
        <f>IF(ISNUMBER(C24),(C24/$F$7*1000),"")</f>
        <v>#DIV/0!</v>
      </c>
      <c r="D27" s="20" t="str">
        <f>IF(ISNUMBER(D24),(D24/$F$7*1000),"")</f>
        <v/>
      </c>
      <c r="E27" s="21" t="str">
        <f>IF(ISNUMBER(E24),(E24/$F$7*1000),"")</f>
        <v/>
      </c>
      <c r="F27" s="22" t="str">
        <f>IF(ISNUMBER(F24),(F24/$F$7*1000),"")</f>
        <v/>
      </c>
      <c r="G27" s="333" t="s">
        <v>171</v>
      </c>
      <c r="H27" s="334"/>
    </row>
    <row r="28" spans="1:8" ht="35.25" customHeight="1" thickBot="1" x14ac:dyDescent="0.35">
      <c r="A28" s="337"/>
      <c r="B28" s="24" t="s">
        <v>53</v>
      </c>
      <c r="C28" s="25" t="e">
        <f>IF(ISNUMBER(C25),(C25/$B$7)*1000,"")</f>
        <v>#DIV/0!</v>
      </c>
      <c r="D28" s="40" t="str">
        <f>IF(ISNUMBER(D25),(D25/$B$7)*1000,"")</f>
        <v/>
      </c>
      <c r="E28" s="28" t="str">
        <f>IF(ISNUMBER(E25),(E25/$B$7)*1000,"")</f>
        <v/>
      </c>
      <c r="F28" s="29" t="str">
        <f>IF(ISNUMBER(F25),(F25/$B$7)*1000,"")</f>
        <v/>
      </c>
      <c r="G28" s="333" t="s">
        <v>173</v>
      </c>
      <c r="H28" s="334"/>
    </row>
    <row r="29" spans="1:8" ht="57.75" customHeight="1" thickBot="1" x14ac:dyDescent="0.35">
      <c r="A29" s="326" t="s">
        <v>176</v>
      </c>
      <c r="B29" s="327"/>
      <c r="C29" s="276"/>
      <c r="D29" s="277"/>
      <c r="E29" s="278" t="e">
        <f>E26/B7</f>
        <v>#DIV/0!</v>
      </c>
      <c r="F29" s="279" t="e">
        <f>F26/B7</f>
        <v>#VALUE!</v>
      </c>
      <c r="G29" s="32" t="s">
        <v>138</v>
      </c>
      <c r="H29" s="33"/>
    </row>
  </sheetData>
  <sheetProtection algorithmName="SHA-512" hashValue="qdmruqqg955hIMDERVtkg3/pGsI9MGUkEFeym8mDV6wnb+PI/X0Gsy8L9HVe6lIgUiKsTI8JxzTqwyKV1EK8PQ==" saltValue="KTtq5Jvtemew5LC4f5EBYQ==" spinCount="100000" sheet="1" objects="1" scenarios="1"/>
  <mergeCells count="18">
    <mergeCell ref="A1:H1"/>
    <mergeCell ref="A3:H3"/>
    <mergeCell ref="A5:D5"/>
    <mergeCell ref="E5:H5"/>
    <mergeCell ref="A11:A12"/>
    <mergeCell ref="E11:E12"/>
    <mergeCell ref="A29:B29"/>
    <mergeCell ref="A14:E14"/>
    <mergeCell ref="A20:H20"/>
    <mergeCell ref="C22:D22"/>
    <mergeCell ref="E22:F22"/>
    <mergeCell ref="G24:H24"/>
    <mergeCell ref="G25:H25"/>
    <mergeCell ref="G26:H26"/>
    <mergeCell ref="G27:H27"/>
    <mergeCell ref="G28:H28"/>
    <mergeCell ref="A24:A26"/>
    <mergeCell ref="A27:A28"/>
  </mergeCells>
  <pageMargins left="0.7" right="0.7" top="0.75" bottom="0.75" header="0.3" footer="0.3"/>
  <pageSetup scale="63" fitToHeight="0" orientation="landscape" r:id="rId1"/>
  <headerFooter>
    <oddHeader>&amp;L&amp;G&amp;RAnnnée de création 2024</oddHeader>
    <oddFooter>&amp;R&amp;F - &amp;A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9"/>
  <sheetViews>
    <sheetView showGridLines="0" showRuler="0" showWhiteSpace="0" zoomScale="60" zoomScaleNormal="60" zoomScalePageLayoutView="60" workbookViewId="0">
      <selection activeCell="E29" sqref="E29"/>
    </sheetView>
  </sheetViews>
  <sheetFormatPr baseColWidth="10" defaultColWidth="11.42578125" defaultRowHeight="18.75" x14ac:dyDescent="0.3"/>
  <cols>
    <col min="1" max="1" width="29" style="53" customWidth="1"/>
    <col min="2" max="2" width="18.42578125" style="53" customWidth="1"/>
    <col min="3" max="3" width="21.7109375" style="53" customWidth="1"/>
    <col min="4" max="4" width="34.28515625" style="53" bestFit="1" customWidth="1"/>
    <col min="5" max="5" width="29" style="53" customWidth="1"/>
    <col min="6" max="6" width="33.28515625" style="53" customWidth="1"/>
    <col min="7" max="7" width="23.140625" style="53" customWidth="1"/>
    <col min="8" max="8" width="24.7109375" style="53" customWidth="1"/>
    <col min="9" max="9" width="29" style="53" customWidth="1"/>
    <col min="10" max="10" width="16.28515625" style="53" customWidth="1"/>
    <col min="11" max="11" width="29" style="53" customWidth="1"/>
    <col min="12" max="16384" width="11.42578125" style="53"/>
  </cols>
  <sheetData>
    <row r="1" spans="1:10" ht="51" customHeight="1" x14ac:dyDescent="0.3">
      <c r="A1" s="358" t="s">
        <v>225</v>
      </c>
      <c r="B1" s="359"/>
      <c r="C1" s="359"/>
      <c r="D1" s="359"/>
      <c r="E1" s="359"/>
      <c r="F1" s="359"/>
      <c r="G1" s="359"/>
      <c r="H1" s="359"/>
      <c r="I1" s="359"/>
      <c r="J1" s="359"/>
    </row>
    <row r="3" spans="1:10" ht="26.25" customHeight="1" x14ac:dyDescent="0.3">
      <c r="A3" s="358" t="s">
        <v>160</v>
      </c>
      <c r="B3" s="359"/>
      <c r="C3" s="359"/>
      <c r="D3" s="359"/>
      <c r="E3" s="359"/>
      <c r="F3" s="359"/>
      <c r="G3" s="359"/>
      <c r="H3" s="359"/>
      <c r="I3" s="359"/>
      <c r="J3" s="359"/>
    </row>
    <row r="4" spans="1:10" ht="19.5" thickBot="1" x14ac:dyDescent="0.35"/>
    <row r="5" spans="1:10" ht="19.5" customHeight="1" thickBot="1" x14ac:dyDescent="0.35">
      <c r="A5" s="360" t="s">
        <v>167</v>
      </c>
      <c r="B5" s="361"/>
      <c r="C5" s="361"/>
      <c r="D5" s="361"/>
      <c r="E5" s="361"/>
      <c r="F5" s="361"/>
      <c r="G5" s="361"/>
      <c r="H5" s="361"/>
      <c r="I5" s="361"/>
      <c r="J5" s="362"/>
    </row>
    <row r="6" spans="1:10" x14ac:dyDescent="0.3">
      <c r="A6" s="67"/>
      <c r="J6" s="54"/>
    </row>
    <row r="7" spans="1:10" ht="37.5" x14ac:dyDescent="0.3">
      <c r="A7" s="363" t="s">
        <v>161</v>
      </c>
      <c r="B7" s="364"/>
      <c r="C7" s="216"/>
      <c r="D7" s="68" t="s">
        <v>2</v>
      </c>
      <c r="E7" s="42" t="s">
        <v>124</v>
      </c>
      <c r="F7" s="215"/>
      <c r="G7" s="43" t="s">
        <v>125</v>
      </c>
      <c r="J7" s="54"/>
    </row>
    <row r="8" spans="1:10" ht="19.5" thickBot="1" x14ac:dyDescent="0.35">
      <c r="A8" s="67"/>
      <c r="J8" s="54"/>
    </row>
    <row r="9" spans="1:10" ht="19.5" thickBot="1" x14ac:dyDescent="0.35">
      <c r="A9" s="328" t="s">
        <v>45</v>
      </c>
      <c r="B9" s="329"/>
      <c r="C9" s="329"/>
      <c r="D9" s="329"/>
      <c r="E9" s="330"/>
      <c r="F9" s="328" t="s">
        <v>60</v>
      </c>
      <c r="G9" s="329"/>
      <c r="H9" s="329"/>
      <c r="I9" s="329"/>
      <c r="J9" s="330"/>
    </row>
    <row r="10" spans="1:10" customFormat="1" x14ac:dyDescent="0.3">
      <c r="A10" s="264"/>
      <c r="E10" s="54"/>
      <c r="F10" s="67"/>
      <c r="G10" s="53"/>
      <c r="J10" s="265"/>
    </row>
    <row r="11" spans="1:10" customFormat="1" ht="37.5" x14ac:dyDescent="0.3">
      <c r="A11" s="264"/>
      <c r="E11" s="54"/>
      <c r="F11" s="67"/>
      <c r="G11" s="44" t="s">
        <v>189</v>
      </c>
      <c r="H11" s="365" t="s">
        <v>169</v>
      </c>
      <c r="I11" s="366"/>
      <c r="J11" s="265"/>
    </row>
    <row r="12" spans="1:10" customFormat="1" ht="52.5" customHeight="1" x14ac:dyDescent="0.3">
      <c r="A12" s="264"/>
      <c r="B12" s="5" t="s">
        <v>161</v>
      </c>
      <c r="C12" s="5" t="s">
        <v>139</v>
      </c>
      <c r="D12" s="6" t="s">
        <v>169</v>
      </c>
      <c r="E12" s="265"/>
      <c r="F12" s="67"/>
      <c r="G12" s="44" t="s">
        <v>110</v>
      </c>
      <c r="H12" s="6" t="s">
        <v>184</v>
      </c>
      <c r="I12" s="6" t="s">
        <v>185</v>
      </c>
      <c r="J12" s="265"/>
    </row>
    <row r="13" spans="1:10" customFormat="1" ht="75" customHeight="1" x14ac:dyDescent="0.3">
      <c r="A13" s="77" t="s">
        <v>162</v>
      </c>
      <c r="B13" s="84">
        <f>C7</f>
        <v>0</v>
      </c>
      <c r="C13" s="84">
        <v>0.5</v>
      </c>
      <c r="D13" s="216"/>
      <c r="E13" s="69" t="s">
        <v>181</v>
      </c>
      <c r="F13" s="77" t="s">
        <v>149</v>
      </c>
      <c r="G13" s="78">
        <v>1</v>
      </c>
      <c r="H13" s="218"/>
      <c r="I13" s="218"/>
      <c r="J13" s="73" t="s">
        <v>155</v>
      </c>
    </row>
    <row r="14" spans="1:10" customFormat="1" ht="49.5" customHeight="1" x14ac:dyDescent="0.3">
      <c r="A14" s="264"/>
      <c r="E14" s="265"/>
      <c r="F14" s="77" t="s">
        <v>150</v>
      </c>
      <c r="G14" s="85">
        <v>5</v>
      </c>
      <c r="H14" s="218"/>
      <c r="I14" s="218"/>
      <c r="J14" s="69" t="s">
        <v>188</v>
      </c>
    </row>
    <row r="15" spans="1:10" customFormat="1" ht="42" customHeight="1" x14ac:dyDescent="0.3">
      <c r="A15" s="354" t="s">
        <v>186</v>
      </c>
      <c r="B15" s="355"/>
      <c r="C15" s="12" t="str">
        <f>IF(ISNUMBER($C$7),$C$7/10*C13,"-")</f>
        <v>-</v>
      </c>
      <c r="D15" s="12" t="str">
        <f>IF(ISNUMBER($C$7),$C$7/10*D13,"-")</f>
        <v>-</v>
      </c>
      <c r="E15" s="34" t="s">
        <v>2</v>
      </c>
      <c r="F15" s="232" t="s">
        <v>186</v>
      </c>
      <c r="G15" s="10" t="str">
        <f>IF(ISNUMBER($D$15),$D$15*G13*G14,"-")</f>
        <v>-</v>
      </c>
      <c r="H15" s="10" t="str">
        <f>IF(ISNUMBER($D$15),$D$15*H13*H14,"-")</f>
        <v>-</v>
      </c>
      <c r="I15" s="10" t="str">
        <f>IF(ISNUMBER($D$15),$D$15*I13*I14,"-")</f>
        <v>-</v>
      </c>
      <c r="J15" s="34" t="s">
        <v>2</v>
      </c>
    </row>
    <row r="16" spans="1:10" customFormat="1" ht="42" customHeight="1" thickBot="1" x14ac:dyDescent="0.35">
      <c r="A16" s="356" t="s">
        <v>187</v>
      </c>
      <c r="B16" s="357"/>
      <c r="C16" s="167" t="str">
        <f>IF(ISNUMBER(C$15),C$15*$F$7,"-")</f>
        <v>-</v>
      </c>
      <c r="D16" s="167" t="str">
        <f>IF(ISNUMBER(D$15),D$15*$F$7,"-")</f>
        <v>-</v>
      </c>
      <c r="E16" s="11" t="s">
        <v>2</v>
      </c>
      <c r="F16" s="269" t="s">
        <v>187</v>
      </c>
      <c r="G16" s="37" t="str">
        <f>IF(ISNUMBER($D$16),$D$16*G13*G14,"-")</f>
        <v>-</v>
      </c>
      <c r="H16" s="37" t="str">
        <f>IF(ISNUMBER($D$16),$D$16*H13*H14,"-")</f>
        <v>-</v>
      </c>
      <c r="I16" s="37" t="str">
        <f>IF(ISNUMBER($D$16),$D$16*I13*I14,"-")</f>
        <v>-</v>
      </c>
      <c r="J16" s="11" t="s">
        <v>2</v>
      </c>
    </row>
    <row r="17" spans="1:8" x14ac:dyDescent="0.3">
      <c r="A17" s="67"/>
    </row>
    <row r="18" spans="1:8" ht="19.5" thickBot="1" x14ac:dyDescent="0.35"/>
    <row r="19" spans="1:8" ht="19.5" customHeight="1" x14ac:dyDescent="0.3">
      <c r="A19" s="351" t="s">
        <v>180</v>
      </c>
      <c r="B19" s="352"/>
      <c r="C19" s="352"/>
      <c r="D19" s="352"/>
      <c r="E19" s="352"/>
      <c r="F19" s="352"/>
      <c r="G19" s="352"/>
      <c r="H19" s="353"/>
    </row>
    <row r="20" spans="1:8" ht="19.5" thickBot="1" x14ac:dyDescent="0.35">
      <c r="A20" s="67"/>
      <c r="H20" s="54"/>
    </row>
    <row r="21" spans="1:8" ht="19.5" thickBot="1" x14ac:dyDescent="0.35">
      <c r="A21" s="67"/>
      <c r="D21" s="343" t="s">
        <v>128</v>
      </c>
      <c r="E21" s="344"/>
      <c r="F21" s="344"/>
      <c r="G21" s="345"/>
      <c r="H21" s="54"/>
    </row>
    <row r="22" spans="1:8" ht="37.5" x14ac:dyDescent="0.3">
      <c r="A22" s="67"/>
      <c r="D22" s="46" t="s">
        <v>190</v>
      </c>
      <c r="E22" s="346" t="s">
        <v>191</v>
      </c>
      <c r="F22" s="347"/>
      <c r="G22" s="348"/>
      <c r="H22" s="54"/>
    </row>
    <row r="23" spans="1:8" ht="57" thickBot="1" x14ac:dyDescent="0.35">
      <c r="A23" s="67"/>
      <c r="D23" s="47" t="s">
        <v>169</v>
      </c>
      <c r="E23" s="44" t="s">
        <v>192</v>
      </c>
      <c r="F23" s="6" t="s">
        <v>194</v>
      </c>
      <c r="G23" s="45" t="s">
        <v>193</v>
      </c>
      <c r="H23" s="54"/>
    </row>
    <row r="24" spans="1:8" ht="38.25" thickBot="1" x14ac:dyDescent="0.35">
      <c r="A24" s="287" t="s">
        <v>157</v>
      </c>
      <c r="B24" s="349" t="s">
        <v>163</v>
      </c>
      <c r="C24" s="350"/>
      <c r="D24" s="285" t="str">
        <f>IF(ISNUMBER(D15),D15,"-")</f>
        <v>-</v>
      </c>
      <c r="E24" s="96" t="str">
        <f>IF(ISNUMBER(G15),G15,"-")</f>
        <v>-</v>
      </c>
      <c r="F24" s="97" t="str">
        <f>IF(ISNUMBER(H15),H15,"-")</f>
        <v>-</v>
      </c>
      <c r="G24" s="286" t="str">
        <f>IF(ISNUMBER(I15),I15,"-")</f>
        <v>-</v>
      </c>
      <c r="H24" s="93" t="s">
        <v>2</v>
      </c>
    </row>
    <row r="25" spans="1:8" ht="19.5" thickBot="1" x14ac:dyDescent="0.35">
      <c r="A25" s="67"/>
      <c r="H25" s="54"/>
    </row>
    <row r="26" spans="1:8" ht="19.5" thickBot="1" x14ac:dyDescent="0.35">
      <c r="A26" s="67"/>
      <c r="D26" s="343" t="s">
        <v>129</v>
      </c>
      <c r="E26" s="344"/>
      <c r="F26" s="344"/>
      <c r="G26" s="345"/>
      <c r="H26" s="54"/>
    </row>
    <row r="27" spans="1:8" ht="37.5" x14ac:dyDescent="0.3">
      <c r="A27" s="67"/>
      <c r="D27" s="46" t="s">
        <v>190</v>
      </c>
      <c r="E27" s="346" t="s">
        <v>191</v>
      </c>
      <c r="F27" s="347"/>
      <c r="G27" s="348"/>
      <c r="H27" s="54"/>
    </row>
    <row r="28" spans="1:8" ht="57" thickBot="1" x14ac:dyDescent="0.35">
      <c r="A28" s="67"/>
      <c r="D28" s="47" t="s">
        <v>169</v>
      </c>
      <c r="E28" s="44" t="s">
        <v>192</v>
      </c>
      <c r="F28" s="6" t="s">
        <v>194</v>
      </c>
      <c r="G28" s="45" t="s">
        <v>193</v>
      </c>
      <c r="H28" s="54"/>
    </row>
    <row r="29" spans="1:8" ht="38.25" thickBot="1" x14ac:dyDescent="0.35">
      <c r="A29" s="287" t="s">
        <v>157</v>
      </c>
      <c r="B29" s="349" t="s">
        <v>163</v>
      </c>
      <c r="C29" s="350"/>
      <c r="D29" s="285" t="str">
        <f>IF(ISNUMBER(D16),D16,"-")</f>
        <v>-</v>
      </c>
      <c r="E29" s="96" t="str">
        <f>IF(ISNUMBER(G16),G16,"-")</f>
        <v>-</v>
      </c>
      <c r="F29" s="97" t="str">
        <f>IF(ISNUMBER(H16),H16,"-")</f>
        <v>-</v>
      </c>
      <c r="G29" s="286" t="str">
        <f>IF(ISNUMBER(I16),I16,"-")</f>
        <v>-</v>
      </c>
      <c r="H29" s="98" t="s">
        <v>2</v>
      </c>
    </row>
  </sheetData>
  <sheetProtection algorithmName="SHA-512" hashValue="OQ1I+qx97KMV1YhoSACZUAtBYeVZYzWq3B3I9uQkPzQT6DkOLx6EIwKe/aEewALxoezyUKqXFacSEGT46h80Bg==" saltValue="06syADJ0KdLhuaa9hBAmzw==" spinCount="100000" sheet="1" objects="1" scenarios="1"/>
  <mergeCells count="16">
    <mergeCell ref="A19:H19"/>
    <mergeCell ref="A15:B15"/>
    <mergeCell ref="A16:B16"/>
    <mergeCell ref="A1:J1"/>
    <mergeCell ref="A3:J3"/>
    <mergeCell ref="A5:J5"/>
    <mergeCell ref="A7:B7"/>
    <mergeCell ref="A9:E9"/>
    <mergeCell ref="F9:J9"/>
    <mergeCell ref="H11:I11"/>
    <mergeCell ref="D26:G26"/>
    <mergeCell ref="E27:G27"/>
    <mergeCell ref="B29:C29"/>
    <mergeCell ref="D21:G21"/>
    <mergeCell ref="E22:G22"/>
    <mergeCell ref="B24:C24"/>
  </mergeCells>
  <pageMargins left="0.7" right="0.7" top="0.75" bottom="0.75" header="0.3" footer="0.3"/>
  <pageSetup scale="47" fitToHeight="0" orientation="landscape" r:id="rId1"/>
  <headerFooter>
    <oddHeader>&amp;L&amp;G&amp;RAnnnée de création 2024</oddHeader>
    <oddFooter>&amp;R&amp;F - &amp;A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05"/>
  <sheetViews>
    <sheetView showGridLines="0" showRuler="0" zoomScale="60" zoomScaleNormal="60" zoomScalePageLayoutView="60" workbookViewId="0">
      <selection activeCell="E82" sqref="E82"/>
    </sheetView>
  </sheetViews>
  <sheetFormatPr baseColWidth="10" defaultColWidth="11.42578125" defaultRowHeight="18.75" x14ac:dyDescent="0.3"/>
  <cols>
    <col min="1" max="1" width="29" style="53" customWidth="1"/>
    <col min="2" max="2" width="18.42578125" style="53" customWidth="1"/>
    <col min="3" max="3" width="38.140625" style="53" bestFit="1" customWidth="1"/>
    <col min="4" max="4" width="34.28515625" style="53" bestFit="1" customWidth="1"/>
    <col min="5" max="5" width="29" style="53" customWidth="1"/>
    <col min="6" max="6" width="33.28515625" style="53" customWidth="1"/>
    <col min="7" max="7" width="23.140625" style="53" customWidth="1"/>
    <col min="8" max="8" width="17" style="53" customWidth="1"/>
    <col min="9" max="9" width="29" style="53" customWidth="1"/>
    <col min="10" max="10" width="11.42578125" style="53"/>
    <col min="11" max="11" width="29" style="53" customWidth="1"/>
    <col min="12" max="16384" width="11.42578125" style="53"/>
  </cols>
  <sheetData>
    <row r="1" spans="1:10" ht="51" customHeight="1" x14ac:dyDescent="0.3">
      <c r="A1" s="358" t="s">
        <v>225</v>
      </c>
      <c r="B1" s="359"/>
      <c r="C1" s="359"/>
      <c r="D1" s="359"/>
      <c r="E1" s="359"/>
      <c r="F1" s="359"/>
      <c r="G1" s="359"/>
      <c r="H1" s="359"/>
      <c r="I1" s="359"/>
      <c r="J1" s="359"/>
    </row>
    <row r="3" spans="1:10" ht="26.25" customHeight="1" x14ac:dyDescent="0.3">
      <c r="A3" s="358" t="s">
        <v>145</v>
      </c>
      <c r="B3" s="359"/>
      <c r="C3" s="359"/>
      <c r="D3" s="359"/>
      <c r="E3" s="359"/>
      <c r="F3" s="359"/>
      <c r="G3" s="359"/>
      <c r="H3" s="359"/>
      <c r="I3" s="359"/>
      <c r="J3" s="359"/>
    </row>
    <row r="4" spans="1:10" ht="19.5" thickBot="1" x14ac:dyDescent="0.35"/>
    <row r="5" spans="1:10" ht="26.25" customHeight="1" x14ac:dyDescent="0.3">
      <c r="A5" s="351" t="s">
        <v>216</v>
      </c>
      <c r="B5" s="352"/>
      <c r="C5" s="352"/>
      <c r="D5" s="352"/>
      <c r="E5" s="352"/>
      <c r="F5" s="352"/>
      <c r="G5" s="352"/>
      <c r="H5" s="352"/>
      <c r="I5" s="352"/>
      <c r="J5" s="353"/>
    </row>
    <row r="6" spans="1:10" ht="19.5" thickBot="1" x14ac:dyDescent="0.35">
      <c r="A6" s="67"/>
      <c r="J6" s="54"/>
    </row>
    <row r="7" spans="1:10" ht="19.5" customHeight="1" thickBot="1" x14ac:dyDescent="0.35">
      <c r="A7" s="360" t="s">
        <v>168</v>
      </c>
      <c r="B7" s="361"/>
      <c r="C7" s="361"/>
      <c r="D7" s="361"/>
      <c r="E7" s="361"/>
      <c r="F7" s="361"/>
      <c r="G7" s="361"/>
      <c r="H7" s="361"/>
      <c r="I7" s="361"/>
      <c r="J7" s="362"/>
    </row>
    <row r="8" spans="1:10" x14ac:dyDescent="0.3">
      <c r="A8" s="67"/>
      <c r="J8" s="54"/>
    </row>
    <row r="9" spans="1:10" ht="37.5" x14ac:dyDescent="0.3">
      <c r="A9" s="371" t="s">
        <v>154</v>
      </c>
      <c r="B9" s="372"/>
      <c r="C9" s="216"/>
      <c r="D9" s="68" t="s">
        <v>2</v>
      </c>
      <c r="E9" s="42" t="s">
        <v>124</v>
      </c>
      <c r="F9" s="215"/>
      <c r="G9" s="43" t="s">
        <v>125</v>
      </c>
      <c r="J9" s="54"/>
    </row>
    <row r="10" spans="1:10" ht="19.5" thickBot="1" x14ac:dyDescent="0.35">
      <c r="A10" s="67"/>
      <c r="J10" s="54"/>
    </row>
    <row r="11" spans="1:10" ht="19.5" thickBot="1" x14ac:dyDescent="0.35">
      <c r="A11" s="328" t="s">
        <v>45</v>
      </c>
      <c r="B11" s="329"/>
      <c r="C11" s="329"/>
      <c r="D11" s="329"/>
      <c r="E11" s="330"/>
      <c r="F11" s="328" t="s">
        <v>60</v>
      </c>
      <c r="G11" s="329"/>
      <c r="H11" s="329"/>
      <c r="I11" s="329"/>
      <c r="J11" s="330"/>
    </row>
    <row r="12" spans="1:10" customFormat="1" x14ac:dyDescent="0.3">
      <c r="A12" s="264"/>
      <c r="E12" s="54"/>
      <c r="F12" s="67"/>
      <c r="G12" s="53"/>
      <c r="J12" s="265"/>
    </row>
    <row r="13" spans="1:10" customFormat="1" ht="37.5" x14ac:dyDescent="0.3">
      <c r="A13" s="264"/>
      <c r="E13" s="54"/>
      <c r="F13" s="67"/>
      <c r="G13" s="44" t="s">
        <v>189</v>
      </c>
      <c r="H13" s="365" t="s">
        <v>169</v>
      </c>
      <c r="I13" s="366"/>
      <c r="J13" s="265"/>
    </row>
    <row r="14" spans="1:10" customFormat="1" ht="55.5" customHeight="1" x14ac:dyDescent="0.3">
      <c r="A14" s="264"/>
      <c r="B14" s="5" t="s">
        <v>154</v>
      </c>
      <c r="C14" s="5" t="s">
        <v>139</v>
      </c>
      <c r="D14" s="6" t="s">
        <v>169</v>
      </c>
      <c r="E14" s="265"/>
      <c r="F14" s="67"/>
      <c r="G14" s="44" t="s">
        <v>110</v>
      </c>
      <c r="H14" s="6" t="s">
        <v>184</v>
      </c>
      <c r="I14" s="6" t="s">
        <v>185</v>
      </c>
      <c r="J14" s="265"/>
    </row>
    <row r="15" spans="1:10" customFormat="1" ht="70.5" customHeight="1" x14ac:dyDescent="0.25">
      <c r="A15" s="369" t="s">
        <v>153</v>
      </c>
      <c r="B15" s="84" t="s">
        <v>156</v>
      </c>
      <c r="C15" s="84">
        <v>1</v>
      </c>
      <c r="D15" s="383"/>
      <c r="E15" s="380" t="s">
        <v>158</v>
      </c>
      <c r="F15" s="234" t="s">
        <v>149</v>
      </c>
      <c r="G15" s="78">
        <v>1</v>
      </c>
      <c r="H15" s="218"/>
      <c r="I15" s="218"/>
      <c r="J15" s="73" t="s">
        <v>155</v>
      </c>
    </row>
    <row r="16" spans="1:10" customFormat="1" ht="70.5" customHeight="1" x14ac:dyDescent="0.25">
      <c r="A16" s="369"/>
      <c r="B16" s="84" t="s">
        <v>164</v>
      </c>
      <c r="C16" s="270">
        <v>0.75</v>
      </c>
      <c r="D16" s="383"/>
      <c r="E16" s="380"/>
      <c r="F16" s="234" t="s">
        <v>150</v>
      </c>
      <c r="G16" s="85">
        <v>3</v>
      </c>
      <c r="H16" s="218"/>
      <c r="I16" s="218"/>
      <c r="J16" s="69" t="s">
        <v>151</v>
      </c>
    </row>
    <row r="17" spans="1:10" customFormat="1" ht="70.5" customHeight="1" x14ac:dyDescent="0.3">
      <c r="A17" s="369"/>
      <c r="B17" s="84" t="s">
        <v>165</v>
      </c>
      <c r="C17" s="270">
        <v>0.5</v>
      </c>
      <c r="D17" s="383"/>
      <c r="E17" s="380"/>
      <c r="F17" s="53"/>
      <c r="G17" s="53"/>
      <c r="H17" s="53"/>
      <c r="I17" s="53"/>
      <c r="J17" s="54"/>
    </row>
    <row r="18" spans="1:10" customFormat="1" x14ac:dyDescent="0.3">
      <c r="A18" s="264"/>
      <c r="D18" s="271"/>
      <c r="E18" s="265"/>
      <c r="F18" s="53"/>
      <c r="G18" s="53"/>
      <c r="H18" s="53"/>
      <c r="I18" s="53"/>
      <c r="J18" s="54"/>
    </row>
    <row r="19" spans="1:10" customFormat="1" ht="37.5" x14ac:dyDescent="0.3">
      <c r="A19" s="354" t="s">
        <v>186</v>
      </c>
      <c r="B19" s="355"/>
      <c r="C19" s="10" t="b">
        <f>IF(ISNUMBER($C$9),(IF(C9&lt;=1000,C15/100*C9,(IF(C9&gt;=5000,C17/100*C9,(IF(C9&lt;5000,C16/100*C9,"-")))))))</f>
        <v>0</v>
      </c>
      <c r="D19" s="10" t="str">
        <f>IF(ISNUMBER($C$9),$C$9/100*D15,"-")</f>
        <v>-</v>
      </c>
      <c r="E19" s="34" t="s">
        <v>2</v>
      </c>
      <c r="F19" s="232" t="s">
        <v>186</v>
      </c>
      <c r="G19" s="10" t="str">
        <f>IF(ISNUMBER($D$19),$D$19*G15*G16,"-")</f>
        <v>-</v>
      </c>
      <c r="H19" s="10" t="str">
        <f>IF(ISNUMBER($D$19),$D$19*H15*H16,"-")</f>
        <v>-</v>
      </c>
      <c r="I19" s="10" t="str">
        <f>IF(ISNUMBER($D$19),$D$19*I15*I16,"-")</f>
        <v>-</v>
      </c>
      <c r="J19" s="34" t="s">
        <v>2</v>
      </c>
    </row>
    <row r="20" spans="1:10" customFormat="1" ht="38.25" thickBot="1" x14ac:dyDescent="0.35">
      <c r="A20" s="356" t="s">
        <v>187</v>
      </c>
      <c r="B20" s="357"/>
      <c r="C20" s="97" t="str">
        <f>IF(ISNUMBER(C$19),C$19*$F$9,"-")</f>
        <v>-</v>
      </c>
      <c r="D20" s="97" t="str">
        <f>IF(ISNUMBER(D$19),D$19*$F$9,"-")</f>
        <v>-</v>
      </c>
      <c r="E20" s="11" t="s">
        <v>2</v>
      </c>
      <c r="F20" s="269" t="s">
        <v>187</v>
      </c>
      <c r="G20" s="37" t="str">
        <f>IF(ISNUMBER($D$20),$D$20*G15*G16,"-")</f>
        <v>-</v>
      </c>
      <c r="H20" s="37" t="str">
        <f>IF(ISNUMBER($D$20),$D$20*H15*H16,"-")</f>
        <v>-</v>
      </c>
      <c r="I20" s="37" t="str">
        <f>IF(ISNUMBER($D$20),$D$20*I15*I16,"-")</f>
        <v>-</v>
      </c>
      <c r="J20" s="11" t="s">
        <v>2</v>
      </c>
    </row>
    <row r="21" spans="1:10" ht="19.5" thickBot="1" x14ac:dyDescent="0.35"/>
    <row r="22" spans="1:10" ht="26.25" x14ac:dyDescent="0.3">
      <c r="A22" s="351" t="s">
        <v>218</v>
      </c>
      <c r="B22" s="352"/>
      <c r="C22" s="352"/>
      <c r="D22" s="352"/>
      <c r="E22" s="352"/>
      <c r="F22" s="352"/>
      <c r="G22" s="352"/>
      <c r="H22" s="353"/>
    </row>
    <row r="23" spans="1:10" ht="19.5" thickBot="1" x14ac:dyDescent="0.35">
      <c r="A23" s="67"/>
      <c r="H23" s="54"/>
    </row>
    <row r="24" spans="1:10" ht="19.5" thickBot="1" x14ac:dyDescent="0.35">
      <c r="A24" s="360" t="s">
        <v>217</v>
      </c>
      <c r="B24" s="361"/>
      <c r="C24" s="361"/>
      <c r="D24" s="361"/>
      <c r="E24" s="361"/>
      <c r="F24" s="361"/>
      <c r="G24" s="361"/>
      <c r="H24" s="362"/>
    </row>
    <row r="25" spans="1:10" x14ac:dyDescent="0.3">
      <c r="A25" s="67"/>
      <c r="H25" s="54"/>
    </row>
    <row r="26" spans="1:10" ht="37.5" x14ac:dyDescent="0.3">
      <c r="A26" s="371" t="s">
        <v>56</v>
      </c>
      <c r="B26" s="372"/>
      <c r="C26" s="216"/>
      <c r="D26" s="68" t="s">
        <v>2</v>
      </c>
      <c r="E26" s="42" t="s">
        <v>124</v>
      </c>
      <c r="F26" s="215"/>
      <c r="G26" s="266" t="s">
        <v>125</v>
      </c>
      <c r="H26" s="54"/>
    </row>
    <row r="27" spans="1:10" ht="19.5" thickBot="1" x14ac:dyDescent="0.35">
      <c r="A27" s="67"/>
      <c r="H27" s="54"/>
    </row>
    <row r="28" spans="1:10" ht="19.5" thickBot="1" x14ac:dyDescent="0.35">
      <c r="A28" s="328" t="s">
        <v>45</v>
      </c>
      <c r="B28" s="329"/>
      <c r="C28" s="329"/>
      <c r="D28" s="329"/>
      <c r="E28" s="328" t="s">
        <v>60</v>
      </c>
      <c r="F28" s="329"/>
      <c r="G28" s="329"/>
      <c r="H28" s="330"/>
    </row>
    <row r="29" spans="1:10" customFormat="1" x14ac:dyDescent="0.25">
      <c r="A29" s="264"/>
      <c r="C29" s="6" t="s">
        <v>169</v>
      </c>
      <c r="E29" s="264"/>
      <c r="F29" s="365" t="s">
        <v>169</v>
      </c>
      <c r="G29" s="366"/>
      <c r="H29" s="265"/>
    </row>
    <row r="30" spans="1:10" ht="75" x14ac:dyDescent="0.3">
      <c r="A30" s="367"/>
      <c r="B30" s="368"/>
      <c r="C30" s="6" t="s">
        <v>195</v>
      </c>
      <c r="D30"/>
      <c r="E30" s="41"/>
      <c r="F30" s="6" t="s">
        <v>196</v>
      </c>
      <c r="G30" s="6" t="s">
        <v>197</v>
      </c>
      <c r="H30" s="265"/>
    </row>
    <row r="31" spans="1:10" ht="37.5" x14ac:dyDescent="0.3">
      <c r="A31" s="341" t="s">
        <v>59</v>
      </c>
      <c r="B31" s="373"/>
      <c r="C31" s="216"/>
      <c r="D31" s="68" t="s">
        <v>58</v>
      </c>
      <c r="E31" s="70" t="s">
        <v>43</v>
      </c>
      <c r="F31" s="216"/>
      <c r="G31" s="216"/>
      <c r="H31" s="69" t="s">
        <v>58</v>
      </c>
    </row>
    <row r="32" spans="1:10" ht="56.25" x14ac:dyDescent="0.3">
      <c r="A32" s="354" t="s">
        <v>186</v>
      </c>
      <c r="B32" s="355"/>
      <c r="C32" s="12" t="str">
        <f>IF(ISNUMBER(C26),C26*C31,"-")</f>
        <v>-</v>
      </c>
      <c r="D32" s="30" t="s">
        <v>2</v>
      </c>
      <c r="E32" s="232" t="s">
        <v>186</v>
      </c>
      <c r="F32" s="50" t="str">
        <f>IF(ISNUMBER(F31),F31*$C$26,"-")</f>
        <v>-</v>
      </c>
      <c r="G32" s="50" t="str">
        <f>IF(ISNUMBER(G31),G31*$C$26,"-")</f>
        <v>-</v>
      </c>
      <c r="H32" s="34" t="s">
        <v>2</v>
      </c>
    </row>
    <row r="33" spans="1:8" ht="38.25" thickBot="1" x14ac:dyDescent="0.35">
      <c r="A33" s="356" t="s">
        <v>187</v>
      </c>
      <c r="B33" s="357"/>
      <c r="C33" s="167" t="str">
        <f>IF(ISNUMBER($F$26),C32*$F$26,"-")</f>
        <v>-</v>
      </c>
      <c r="D33" s="288" t="s">
        <v>2</v>
      </c>
      <c r="E33" s="269" t="s">
        <v>187</v>
      </c>
      <c r="F33" s="167" t="str">
        <f>IF(ISNUMBER($F$26),F26*F32,"-")</f>
        <v>-</v>
      </c>
      <c r="G33" s="167" t="str">
        <f>IF(ISNUMBER($F$26),$F$26*G32,"-")</f>
        <v>-</v>
      </c>
      <c r="H33" s="11" t="s">
        <v>2</v>
      </c>
    </row>
    <row r="34" spans="1:8" ht="19.5" thickBot="1" x14ac:dyDescent="0.35">
      <c r="A34" s="67"/>
      <c r="H34" s="54"/>
    </row>
    <row r="35" spans="1:8" ht="19.5" thickBot="1" x14ac:dyDescent="0.35">
      <c r="A35" s="360" t="s">
        <v>220</v>
      </c>
      <c r="B35" s="361"/>
      <c r="C35" s="361"/>
      <c r="D35" s="361"/>
      <c r="E35" s="361"/>
      <c r="F35" s="361"/>
      <c r="G35" s="361"/>
      <c r="H35" s="362"/>
    </row>
    <row r="36" spans="1:8" x14ac:dyDescent="0.3">
      <c r="A36" s="71"/>
      <c r="B36" s="72"/>
      <c r="C36" s="72"/>
      <c r="D36" s="72"/>
      <c r="E36" s="72"/>
      <c r="F36" s="72"/>
      <c r="H36" s="54"/>
    </row>
    <row r="37" spans="1:8" ht="37.5" x14ac:dyDescent="0.3">
      <c r="A37" s="371" t="s">
        <v>38</v>
      </c>
      <c r="B37" s="372"/>
      <c r="C37" s="216"/>
      <c r="D37" s="68" t="s">
        <v>10</v>
      </c>
      <c r="E37" s="42" t="s">
        <v>124</v>
      </c>
      <c r="F37" s="215"/>
      <c r="G37" s="266" t="s">
        <v>125</v>
      </c>
      <c r="H37" s="54"/>
    </row>
    <row r="38" spans="1:8" ht="19.5" thickBot="1" x14ac:dyDescent="0.35">
      <c r="A38" s="71"/>
      <c r="B38" s="72"/>
      <c r="C38" s="72"/>
      <c r="D38" s="72"/>
      <c r="E38" s="72"/>
      <c r="F38" s="72"/>
      <c r="H38" s="54"/>
    </row>
    <row r="39" spans="1:8" ht="19.5" thickBot="1" x14ac:dyDescent="0.35">
      <c r="A39" s="328" t="s">
        <v>45</v>
      </c>
      <c r="B39" s="329"/>
      <c r="C39" s="329"/>
      <c r="D39" s="329"/>
      <c r="E39" s="328" t="s">
        <v>60</v>
      </c>
      <c r="F39" s="329"/>
      <c r="G39" s="329"/>
      <c r="H39" s="330"/>
    </row>
    <row r="40" spans="1:8" x14ac:dyDescent="0.3">
      <c r="A40" s="264"/>
      <c r="B40"/>
      <c r="C40" s="6" t="s">
        <v>169</v>
      </c>
      <c r="D40"/>
      <c r="E40" s="264"/>
      <c r="F40" s="365" t="s">
        <v>169</v>
      </c>
      <c r="G40" s="366"/>
      <c r="H40" s="265"/>
    </row>
    <row r="41" spans="1:8" ht="75" x14ac:dyDescent="0.3">
      <c r="A41" s="367"/>
      <c r="B41" s="368"/>
      <c r="C41" s="6" t="s">
        <v>195</v>
      </c>
      <c r="D41"/>
      <c r="E41" s="41"/>
      <c r="F41" s="6" t="s">
        <v>196</v>
      </c>
      <c r="G41" s="6" t="s">
        <v>197</v>
      </c>
      <c r="H41" s="265"/>
    </row>
    <row r="42" spans="1:8" x14ac:dyDescent="0.3">
      <c r="A42" s="369" t="s">
        <v>44</v>
      </c>
      <c r="B42" s="370"/>
      <c r="C42" s="217"/>
      <c r="D42" s="154" t="s">
        <v>11</v>
      </c>
      <c r="E42" s="70" t="s">
        <v>9</v>
      </c>
      <c r="F42" s="216"/>
      <c r="G42" s="216"/>
      <c r="H42" s="73" t="s">
        <v>11</v>
      </c>
    </row>
    <row r="43" spans="1:8" ht="56.25" x14ac:dyDescent="0.3">
      <c r="A43" s="354" t="s">
        <v>186</v>
      </c>
      <c r="B43" s="355"/>
      <c r="C43" s="12" t="str">
        <f>IF(ISNUMBER(C37),C37*C42,"-")</f>
        <v>-</v>
      </c>
      <c r="D43" s="30" t="s">
        <v>2</v>
      </c>
      <c r="E43" s="232" t="s">
        <v>186</v>
      </c>
      <c r="F43" s="12" t="str">
        <f>IF(ISNUMBER(F42),F42*$C$37,"-")</f>
        <v>-</v>
      </c>
      <c r="G43" s="12" t="str">
        <f>IF(ISNUMBER(G42),G42*$C$37,"-")</f>
        <v>-</v>
      </c>
      <c r="H43" s="34" t="s">
        <v>2</v>
      </c>
    </row>
    <row r="44" spans="1:8" ht="38.25" thickBot="1" x14ac:dyDescent="0.35">
      <c r="A44" s="356" t="s">
        <v>187</v>
      </c>
      <c r="B44" s="357"/>
      <c r="C44" s="167" t="str">
        <f>IF(ISNUMBER($F$37),C43*$F$37,"-")</f>
        <v>-</v>
      </c>
      <c r="D44" s="288" t="s">
        <v>2</v>
      </c>
      <c r="E44" s="269" t="s">
        <v>187</v>
      </c>
      <c r="F44" s="167" t="str">
        <f>IF(ISNUMBER($F$37),F43*$F$37,"-")</f>
        <v>-</v>
      </c>
      <c r="G44" s="167" t="str">
        <f>IF(ISNUMBER($F$37),G43*$F$37,"-")</f>
        <v>-</v>
      </c>
      <c r="H44" s="11" t="s">
        <v>2</v>
      </c>
    </row>
    <row r="45" spans="1:8" ht="18.75" customHeight="1" thickBot="1" x14ac:dyDescent="0.35"/>
    <row r="46" spans="1:8" ht="27" customHeight="1" thickBot="1" x14ac:dyDescent="0.35">
      <c r="A46" s="384" t="s">
        <v>219</v>
      </c>
      <c r="B46" s="385"/>
      <c r="C46" s="385"/>
      <c r="D46" s="385"/>
      <c r="E46" s="385"/>
      <c r="F46" s="385"/>
      <c r="G46" s="385"/>
      <c r="H46" s="386"/>
    </row>
    <row r="47" spans="1:8" ht="19.5" thickBot="1" x14ac:dyDescent="0.35">
      <c r="A47" s="67"/>
      <c r="H47" s="54"/>
    </row>
    <row r="48" spans="1:8" ht="19.5" customHeight="1" thickBot="1" x14ac:dyDescent="0.35">
      <c r="A48" s="360" t="s">
        <v>221</v>
      </c>
      <c r="B48" s="361"/>
      <c r="C48" s="361"/>
      <c r="D48" s="361"/>
      <c r="E48" s="361"/>
      <c r="F48" s="361"/>
      <c r="G48" s="361"/>
      <c r="H48" s="362"/>
    </row>
    <row r="49" spans="1:8" x14ac:dyDescent="0.3">
      <c r="A49" s="67"/>
      <c r="H49" s="54"/>
    </row>
    <row r="50" spans="1:8" ht="15" hidden="1" customHeight="1" x14ac:dyDescent="0.3">
      <c r="A50" s="328" t="s">
        <v>68</v>
      </c>
      <c r="B50" s="329"/>
      <c r="C50" s="330"/>
      <c r="H50" s="54"/>
    </row>
    <row r="51" spans="1:8" ht="37.5" x14ac:dyDescent="0.3">
      <c r="A51" s="74" t="s">
        <v>67</v>
      </c>
      <c r="B51" s="215"/>
      <c r="C51" s="68" t="s">
        <v>39</v>
      </c>
      <c r="E51" s="42" t="s">
        <v>124</v>
      </c>
      <c r="F51" s="215"/>
      <c r="G51" s="266" t="s">
        <v>125</v>
      </c>
      <c r="H51" s="54"/>
    </row>
    <row r="52" spans="1:8" x14ac:dyDescent="0.3">
      <c r="A52" s="74" t="s">
        <v>66</v>
      </c>
      <c r="B52" s="215"/>
      <c r="C52" s="68" t="s">
        <v>39</v>
      </c>
      <c r="H52" s="54"/>
    </row>
    <row r="53" spans="1:8" hidden="1" x14ac:dyDescent="0.3">
      <c r="A53" s="79" t="s">
        <v>70</v>
      </c>
      <c r="B53" s="80" t="str">
        <f>IF(ISNUMBER(B52),3.1416*(($B$51/2)^2)*B52,"")</f>
        <v/>
      </c>
      <c r="C53" s="81" t="s">
        <v>40</v>
      </c>
      <c r="D53" s="82"/>
      <c r="E53" s="83"/>
      <c r="F53" s="83"/>
      <c r="G53" s="83"/>
      <c r="H53" s="81"/>
    </row>
    <row r="54" spans="1:8" ht="19.5" thickBot="1" x14ac:dyDescent="0.35">
      <c r="A54" s="67"/>
      <c r="H54" s="54"/>
    </row>
    <row r="55" spans="1:8" ht="15" customHeight="1" thickBot="1" x14ac:dyDescent="0.35">
      <c r="A55" s="328" t="s">
        <v>45</v>
      </c>
      <c r="B55" s="329"/>
      <c r="C55" s="330"/>
      <c r="D55" s="329" t="s">
        <v>60</v>
      </c>
      <c r="E55" s="329"/>
      <c r="F55" s="329"/>
      <c r="G55" s="329"/>
      <c r="H55" s="330"/>
    </row>
    <row r="56" spans="1:8" customFormat="1" ht="35.25" customHeight="1" x14ac:dyDescent="0.25">
      <c r="A56" s="264"/>
      <c r="B56" s="6" t="s">
        <v>169</v>
      </c>
      <c r="C56" s="265"/>
      <c r="E56" s="44" t="s">
        <v>189</v>
      </c>
      <c r="F56" s="365" t="s">
        <v>169</v>
      </c>
      <c r="G56" s="366"/>
      <c r="H56" s="265"/>
    </row>
    <row r="57" spans="1:8" ht="75" x14ac:dyDescent="0.3">
      <c r="A57" s="75"/>
      <c r="B57" s="6" t="s">
        <v>195</v>
      </c>
      <c r="C57" s="76"/>
      <c r="E57" s="44" t="s">
        <v>110</v>
      </c>
      <c r="F57" s="6" t="s">
        <v>184</v>
      </c>
      <c r="G57" s="6" t="s">
        <v>185</v>
      </c>
      <c r="H57" s="54"/>
    </row>
    <row r="58" spans="1:8" ht="56.25" x14ac:dyDescent="0.3">
      <c r="A58" s="70" t="s">
        <v>69</v>
      </c>
      <c r="B58" s="215"/>
      <c r="C58" s="69" t="s">
        <v>39</v>
      </c>
      <c r="D58" s="273" t="s">
        <v>149</v>
      </c>
      <c r="E58" s="78">
        <v>1</v>
      </c>
      <c r="F58" s="218"/>
      <c r="G58" s="218"/>
      <c r="H58" s="73" t="s">
        <v>155</v>
      </c>
    </row>
    <row r="59" spans="1:8" ht="18.75" hidden="1" customHeight="1" x14ac:dyDescent="0.3">
      <c r="A59" s="79" t="s">
        <v>70</v>
      </c>
      <c r="B59" s="80" t="str">
        <f>IF(ISNUMBER(B58),3.1416*(($B$51/2)^2)*B58,"")</f>
        <v/>
      </c>
      <c r="C59" s="81" t="s">
        <v>40</v>
      </c>
      <c r="D59" s="289" t="s">
        <v>71</v>
      </c>
      <c r="E59" s="83" t="str">
        <f>IF(ISNUMBER(B51),(3.1416*(B51/2)^2)+(2*3.1416*(B51/2)*B52),"")</f>
        <v/>
      </c>
      <c r="F59" s="83"/>
      <c r="G59" s="83"/>
      <c r="H59" s="81" t="s">
        <v>75</v>
      </c>
    </row>
    <row r="60" spans="1:8" ht="37.5" hidden="1" customHeight="1" x14ac:dyDescent="0.3">
      <c r="A60" s="234"/>
      <c r="C60" s="69"/>
      <c r="D60" s="289" t="s">
        <v>74</v>
      </c>
      <c r="E60" s="83" t="str">
        <f>IF(ISNUMBER(E59),E59*E58,"")</f>
        <v/>
      </c>
      <c r="F60" s="83"/>
      <c r="G60" s="83"/>
      <c r="H60" s="81" t="s">
        <v>40</v>
      </c>
    </row>
    <row r="61" spans="1:8" ht="37.5" x14ac:dyDescent="0.3">
      <c r="A61" s="67"/>
      <c r="C61" s="54"/>
      <c r="D61" s="273" t="s">
        <v>150</v>
      </c>
      <c r="E61" s="85">
        <v>3</v>
      </c>
      <c r="F61" s="218"/>
      <c r="G61" s="218"/>
      <c r="H61" s="69" t="s">
        <v>151</v>
      </c>
    </row>
    <row r="62" spans="1:8" ht="18.75" hidden="1" customHeight="1" x14ac:dyDescent="0.3">
      <c r="A62" s="234"/>
      <c r="B62" s="169"/>
      <c r="C62" s="54"/>
      <c r="D62" s="272"/>
      <c r="E62" s="85"/>
      <c r="F62" s="215"/>
      <c r="G62" s="215"/>
      <c r="H62" s="69"/>
    </row>
    <row r="63" spans="1:8" ht="56.25" x14ac:dyDescent="0.3">
      <c r="A63" s="232" t="s">
        <v>186</v>
      </c>
      <c r="B63" s="168" t="str">
        <f>IF(ISNUMBER(B59),B59*0.001,"-")</f>
        <v>-</v>
      </c>
      <c r="C63" s="34" t="s">
        <v>2</v>
      </c>
      <c r="D63" s="281" t="s">
        <v>186</v>
      </c>
      <c r="E63" s="10" t="str">
        <f>IF(ISNUMBER($B63),$B63*E58*E61,"-")</f>
        <v>-</v>
      </c>
      <c r="F63" s="10" t="str">
        <f>IF(ISNUMBER($B63),$B63*F58*F61,"-")</f>
        <v>-</v>
      </c>
      <c r="G63" s="10" t="str">
        <f>IF(ISNUMBER($B63),$B63*G58*G61,"-")</f>
        <v>-</v>
      </c>
      <c r="H63" s="34" t="s">
        <v>2</v>
      </c>
    </row>
    <row r="64" spans="1:8" ht="38.25" thickBot="1" x14ac:dyDescent="0.35">
      <c r="A64" s="269" t="s">
        <v>187</v>
      </c>
      <c r="B64" s="37" t="str">
        <f>IF(ISNUMBER($F$51),B63*$F$51,"-")</f>
        <v>-</v>
      </c>
      <c r="C64" s="11" t="s">
        <v>2</v>
      </c>
      <c r="D64" s="280" t="s">
        <v>187</v>
      </c>
      <c r="E64" s="37" t="str">
        <f>IF(ISNUMBER($B64),$B64*E58*E61,"-")</f>
        <v>-</v>
      </c>
      <c r="F64" s="37" t="str">
        <f>IF(ISNUMBER($B64),$B64*F58*F61,"-")</f>
        <v>-</v>
      </c>
      <c r="G64" s="37" t="str">
        <f>IF(ISNUMBER($B64),$B64*G58*G61,"-")</f>
        <v>-</v>
      </c>
      <c r="H64" s="11" t="s">
        <v>2</v>
      </c>
    </row>
    <row r="65" spans="1:8" ht="19.5" thickBot="1" x14ac:dyDescent="0.35">
      <c r="A65" s="67"/>
      <c r="D65" s="86"/>
      <c r="H65" s="54"/>
    </row>
    <row r="66" spans="1:8" ht="19.5" customHeight="1" thickBot="1" x14ac:dyDescent="0.35">
      <c r="A66" s="360" t="s">
        <v>222</v>
      </c>
      <c r="B66" s="361"/>
      <c r="C66" s="361"/>
      <c r="D66" s="361"/>
      <c r="E66" s="361"/>
      <c r="F66" s="361"/>
      <c r="G66" s="361"/>
      <c r="H66" s="362"/>
    </row>
    <row r="67" spans="1:8" ht="19.5" thickBot="1" x14ac:dyDescent="0.35">
      <c r="A67" s="67"/>
      <c r="H67" s="54"/>
    </row>
    <row r="68" spans="1:8" ht="19.5" thickBot="1" x14ac:dyDescent="0.35">
      <c r="A68" s="328" t="s">
        <v>68</v>
      </c>
      <c r="B68" s="329"/>
      <c r="C68" s="330"/>
      <c r="H68" s="54"/>
    </row>
    <row r="69" spans="1:8" x14ac:dyDescent="0.3">
      <c r="A69" s="77" t="s">
        <v>61</v>
      </c>
      <c r="B69" s="215"/>
      <c r="C69" s="68" t="s">
        <v>39</v>
      </c>
      <c r="H69" s="54"/>
    </row>
    <row r="70" spans="1:8" ht="37.5" x14ac:dyDescent="0.3">
      <c r="A70" s="74" t="s">
        <v>65</v>
      </c>
      <c r="B70" s="215"/>
      <c r="C70" s="68" t="s">
        <v>39</v>
      </c>
      <c r="E70" s="42" t="s">
        <v>124</v>
      </c>
      <c r="F70" s="215"/>
      <c r="G70" s="43" t="s">
        <v>125</v>
      </c>
      <c r="H70" s="54"/>
    </row>
    <row r="71" spans="1:8" ht="37.5" x14ac:dyDescent="0.3">
      <c r="A71" s="77" t="s">
        <v>127</v>
      </c>
      <c r="B71" s="215"/>
      <c r="C71" s="68" t="s">
        <v>39</v>
      </c>
      <c r="H71" s="54"/>
    </row>
    <row r="72" spans="1:8" ht="37.5" x14ac:dyDescent="0.3">
      <c r="A72" s="77" t="s">
        <v>103</v>
      </c>
      <c r="B72" s="215"/>
      <c r="C72" s="68" t="s">
        <v>39</v>
      </c>
      <c r="H72" s="54"/>
    </row>
    <row r="73" spans="1:8" hidden="1" x14ac:dyDescent="0.3">
      <c r="A73" s="87" t="s">
        <v>104</v>
      </c>
      <c r="B73" s="88" t="str">
        <f>IF(ISNUMBER(B72),B72*2,"")</f>
        <v/>
      </c>
      <c r="C73" s="89" t="s">
        <v>39</v>
      </c>
      <c r="H73" s="54"/>
    </row>
    <row r="74" spans="1:8" ht="19.5" thickBot="1" x14ac:dyDescent="0.35">
      <c r="A74" s="67"/>
      <c r="H74" s="54"/>
    </row>
    <row r="75" spans="1:8" ht="18.75" customHeight="1" thickBot="1" x14ac:dyDescent="0.35">
      <c r="A75" s="328" t="s">
        <v>45</v>
      </c>
      <c r="B75" s="329"/>
      <c r="C75" s="330"/>
      <c r="D75" s="329" t="s">
        <v>60</v>
      </c>
      <c r="E75" s="329"/>
      <c r="F75" s="329"/>
      <c r="G75" s="329"/>
      <c r="H75" s="330"/>
    </row>
    <row r="76" spans="1:8" customFormat="1" ht="37.5" x14ac:dyDescent="0.25">
      <c r="A76" s="264"/>
      <c r="B76" s="6" t="s">
        <v>169</v>
      </c>
      <c r="C76" s="265"/>
      <c r="E76" s="44" t="s">
        <v>189</v>
      </c>
      <c r="F76" s="365" t="s">
        <v>169</v>
      </c>
      <c r="G76" s="366"/>
      <c r="H76" s="265"/>
    </row>
    <row r="77" spans="1:8" ht="75" x14ac:dyDescent="0.3">
      <c r="A77" s="75"/>
      <c r="B77" s="6" t="s">
        <v>195</v>
      </c>
      <c r="C77" s="76"/>
      <c r="E77" s="44" t="s">
        <v>110</v>
      </c>
      <c r="F77" s="6" t="s">
        <v>184</v>
      </c>
      <c r="G77" s="6" t="s">
        <v>185</v>
      </c>
      <c r="H77" s="54"/>
    </row>
    <row r="78" spans="1:8" ht="37.5" customHeight="1" x14ac:dyDescent="0.3">
      <c r="A78" s="70" t="s">
        <v>69</v>
      </c>
      <c r="B78" s="216"/>
      <c r="C78" s="69" t="s">
        <v>39</v>
      </c>
      <c r="D78" s="273" t="s">
        <v>149</v>
      </c>
      <c r="E78" s="78">
        <v>1</v>
      </c>
      <c r="F78" s="218"/>
      <c r="G78" s="218"/>
      <c r="H78" s="73" t="s">
        <v>152</v>
      </c>
    </row>
    <row r="79" spans="1:8" hidden="1" x14ac:dyDescent="0.3">
      <c r="A79" s="381" t="s">
        <v>105</v>
      </c>
      <c r="B79" s="382"/>
      <c r="C79" s="290" t="str">
        <f>IF(ISNUMBER(B69),IF(B78&lt;=B72,(B69*B70*B73/4)*(ACOS(1-2*B78/B73)-(1-2*B78/B73)*SQRT(4*B78/B73-4*B78^2/B73^2)),(B69*B70*B73/4)*(ACOS(1-2*B72/B73)-(1-2*B72/B73)*SQRT(4*B72/B73-4*B72^2/B73^2))),"")</f>
        <v/>
      </c>
      <c r="E79" s="260"/>
      <c r="F79" s="260"/>
      <c r="G79" s="260"/>
      <c r="H79" s="54"/>
    </row>
    <row r="80" spans="1:8" ht="18.75" hidden="1" customHeight="1" x14ac:dyDescent="0.3">
      <c r="A80" s="381" t="s">
        <v>106</v>
      </c>
      <c r="B80" s="382"/>
      <c r="C80" s="290" t="str">
        <f>IF(ISNUMBER(B69),IF(B78&lt;=B72,"0",B69*B70*(B78 - B72)),"")</f>
        <v/>
      </c>
      <c r="D80" s="289"/>
      <c r="E80" s="88"/>
      <c r="F80" s="88"/>
      <c r="G80" s="170"/>
      <c r="H80" s="81"/>
    </row>
    <row r="81" spans="1:8" hidden="1" x14ac:dyDescent="0.3">
      <c r="A81" s="381" t="s">
        <v>70</v>
      </c>
      <c r="B81" s="382"/>
      <c r="C81" s="290" t="str">
        <f>IF(ISNUMBER(B69),SUM(C79:C80),"")</f>
        <v/>
      </c>
      <c r="D81" s="289"/>
      <c r="E81" s="88"/>
      <c r="F81" s="88"/>
      <c r="G81" s="88"/>
      <c r="H81" s="81"/>
    </row>
    <row r="82" spans="1:8" ht="37.5" x14ac:dyDescent="0.3">
      <c r="A82" s="67"/>
      <c r="C82" s="54"/>
      <c r="D82" s="273" t="s">
        <v>150</v>
      </c>
      <c r="E82" s="85">
        <v>3</v>
      </c>
      <c r="F82" s="218"/>
      <c r="G82" s="218"/>
      <c r="H82" s="69" t="s">
        <v>151</v>
      </c>
    </row>
    <row r="83" spans="1:8" hidden="1" x14ac:dyDescent="0.3">
      <c r="A83" s="70"/>
      <c r="B83" s="42"/>
      <c r="C83" s="54"/>
      <c r="D83" s="273"/>
      <c r="E83" s="261"/>
      <c r="F83" s="262"/>
      <c r="G83" s="263"/>
      <c r="H83" s="69"/>
    </row>
    <row r="84" spans="1:8" ht="33.75" customHeight="1" x14ac:dyDescent="0.3">
      <c r="A84" s="232" t="s">
        <v>186</v>
      </c>
      <c r="B84" s="10" t="str">
        <f>IF(ISNUMBER(C81),C81*0.001,"-")</f>
        <v>-</v>
      </c>
      <c r="C84" s="34" t="s">
        <v>2</v>
      </c>
      <c r="D84" s="281" t="s">
        <v>186</v>
      </c>
      <c r="E84" s="10" t="str">
        <f>IF(ISNUMBER($B84),$B84*E78*E82,"-")</f>
        <v>-</v>
      </c>
      <c r="F84" s="10" t="str">
        <f>IF(ISNUMBER($B84),$B84*F78*F82,"-")</f>
        <v>-</v>
      </c>
      <c r="G84" s="10" t="str">
        <f>IF(ISNUMBER($B84),$B84*G78*G82,"-")</f>
        <v>-</v>
      </c>
      <c r="H84" s="34" t="s">
        <v>2</v>
      </c>
    </row>
    <row r="85" spans="1:8" ht="38.25" thickBot="1" x14ac:dyDescent="0.35">
      <c r="A85" s="269" t="s">
        <v>187</v>
      </c>
      <c r="B85" s="97" t="str">
        <f>IF(ISNUMBER($F$70),$F$70*B84,"-")</f>
        <v>-</v>
      </c>
      <c r="C85" s="291" t="s">
        <v>2</v>
      </c>
      <c r="D85" s="280" t="s">
        <v>187</v>
      </c>
      <c r="E85" s="37" t="str">
        <f>IF(ISNUMBER($B85),$B85*E78*E82,"-")</f>
        <v>-</v>
      </c>
      <c r="F85" s="37" t="str">
        <f>IF(ISNUMBER($B85),$B85*F78*F82,"-")</f>
        <v>-</v>
      </c>
      <c r="G85" s="37" t="str">
        <f>IF(ISNUMBER($B85),$B85*G78*G82,"-")</f>
        <v>-</v>
      </c>
      <c r="H85" s="11" t="s">
        <v>2</v>
      </c>
    </row>
    <row r="86" spans="1:8" ht="19.5" thickBot="1" x14ac:dyDescent="0.35"/>
    <row r="87" spans="1:8" ht="19.5" customHeight="1" x14ac:dyDescent="0.3">
      <c r="A87" s="351" t="s">
        <v>198</v>
      </c>
      <c r="B87" s="352"/>
      <c r="C87" s="352"/>
      <c r="D87" s="352"/>
      <c r="E87" s="352"/>
      <c r="F87" s="352"/>
      <c r="G87" s="352"/>
      <c r="H87" s="353"/>
    </row>
    <row r="88" spans="1:8" x14ac:dyDescent="0.3">
      <c r="A88" s="67"/>
      <c r="H88" s="54"/>
    </row>
    <row r="89" spans="1:8" ht="19.5" thickBot="1" x14ac:dyDescent="0.35">
      <c r="A89" s="67"/>
      <c r="D89" s="374" t="s">
        <v>128</v>
      </c>
      <c r="E89" s="374"/>
      <c r="F89" s="374"/>
      <c r="G89" s="374"/>
      <c r="H89" s="54"/>
    </row>
    <row r="90" spans="1:8" ht="37.5" x14ac:dyDescent="0.3">
      <c r="A90" s="67"/>
      <c r="D90" s="46" t="s">
        <v>190</v>
      </c>
      <c r="E90" s="346" t="s">
        <v>191</v>
      </c>
      <c r="F90" s="347"/>
      <c r="G90" s="348"/>
      <c r="H90" s="54"/>
    </row>
    <row r="91" spans="1:8" ht="56.25" x14ac:dyDescent="0.3">
      <c r="A91" s="67"/>
      <c r="D91" s="47" t="s">
        <v>169</v>
      </c>
      <c r="E91" s="44" t="s">
        <v>192</v>
      </c>
      <c r="F91" s="6" t="s">
        <v>194</v>
      </c>
      <c r="G91" s="45" t="s">
        <v>193</v>
      </c>
      <c r="H91" s="54"/>
    </row>
    <row r="92" spans="1:8" ht="37.5" x14ac:dyDescent="0.3">
      <c r="A92" s="268" t="s">
        <v>157</v>
      </c>
      <c r="B92" s="377" t="s">
        <v>166</v>
      </c>
      <c r="C92" s="377"/>
      <c r="D92" s="90" t="str">
        <f>IF(ISNUMBER(D19),D19,"-")</f>
        <v>-</v>
      </c>
      <c r="E92" s="94" t="str">
        <f>IF(ISNUMBER(G19),G19,"-")</f>
        <v>-</v>
      </c>
      <c r="F92" s="92" t="str">
        <f>IF(ISNUMBER(H19),H19,"-")</f>
        <v>-</v>
      </c>
      <c r="G92" s="92" t="str">
        <f>IF(ISNUMBER(I19),I19,"-")</f>
        <v>-</v>
      </c>
      <c r="H92" s="93" t="s">
        <v>2</v>
      </c>
    </row>
    <row r="93" spans="1:8" x14ac:dyDescent="0.3">
      <c r="A93" s="375" t="s">
        <v>201</v>
      </c>
      <c r="B93" s="377" t="s">
        <v>199</v>
      </c>
      <c r="C93" s="377"/>
      <c r="D93" s="90" t="str">
        <f>IF(ISNUMBER(C32),C32,"-")</f>
        <v>-</v>
      </c>
      <c r="E93" s="91"/>
      <c r="F93" s="92" t="str">
        <f>IF(ISNUMBER(F32),F32,"-")</f>
        <v>-</v>
      </c>
      <c r="G93" s="92" t="str">
        <f>IF(ISNUMBER(G32),G32,"-")</f>
        <v>-</v>
      </c>
      <c r="H93" s="93" t="s">
        <v>2</v>
      </c>
    </row>
    <row r="94" spans="1:8" x14ac:dyDescent="0.3">
      <c r="A94" s="376"/>
      <c r="B94" s="378" t="s">
        <v>200</v>
      </c>
      <c r="C94" s="378"/>
      <c r="D94" s="90" t="str">
        <f>IF(ISNUMBER(C43),C43,"-")</f>
        <v>-</v>
      </c>
      <c r="E94" s="91"/>
      <c r="F94" s="92" t="str">
        <f>IF(ISNUMBER(F43),F43,"-")</f>
        <v>-</v>
      </c>
      <c r="G94" s="92" t="str">
        <f>IF(ISNUMBER(G43),G43,"-")</f>
        <v>-</v>
      </c>
      <c r="H94" s="93" t="s">
        <v>2</v>
      </c>
    </row>
    <row r="95" spans="1:8" x14ac:dyDescent="0.3">
      <c r="A95" s="375" t="s">
        <v>91</v>
      </c>
      <c r="B95" s="377" t="s">
        <v>92</v>
      </c>
      <c r="C95" s="377"/>
      <c r="D95" s="90" t="str">
        <f>IF(ISNUMBER(B63),B63,"-")</f>
        <v>-</v>
      </c>
      <c r="E95" s="94" t="str">
        <f>IF(ISNUMBER(E63),E63,"-")</f>
        <v>-</v>
      </c>
      <c r="F95" s="92" t="str">
        <f>IF(ISNUMBER(F63),F63,"-")</f>
        <v>-</v>
      </c>
      <c r="G95" s="92" t="str">
        <f>IF(ISNUMBER(G63),G63,"-")</f>
        <v>-</v>
      </c>
      <c r="H95" s="93" t="s">
        <v>2</v>
      </c>
    </row>
    <row r="96" spans="1:8" ht="19.5" customHeight="1" thickBot="1" x14ac:dyDescent="0.35">
      <c r="A96" s="356"/>
      <c r="B96" s="379" t="s">
        <v>93</v>
      </c>
      <c r="C96" s="379"/>
      <c r="D96" s="95" t="str">
        <f>IF(ISNUMBER(B84),B84,"-")</f>
        <v>-</v>
      </c>
      <c r="E96" s="96" t="str">
        <f>IF(ISNUMBER(E84),E84,"-")</f>
        <v>-</v>
      </c>
      <c r="F96" s="97" t="str">
        <f>IF(ISNUMBER(F84),F84,"-")</f>
        <v>-</v>
      </c>
      <c r="G96" s="97" t="str">
        <f>IF(ISNUMBER(G84),G84,"-")</f>
        <v>-</v>
      </c>
      <c r="H96" s="98" t="s">
        <v>2</v>
      </c>
    </row>
    <row r="97" spans="1:8" x14ac:dyDescent="0.3">
      <c r="A97" s="67"/>
      <c r="H97" s="54"/>
    </row>
    <row r="98" spans="1:8" ht="19.5" thickBot="1" x14ac:dyDescent="0.35">
      <c r="A98" s="67"/>
      <c r="D98" s="374" t="s">
        <v>129</v>
      </c>
      <c r="E98" s="374"/>
      <c r="F98" s="374"/>
      <c r="G98" s="374"/>
      <c r="H98" s="54"/>
    </row>
    <row r="99" spans="1:8" ht="37.5" x14ac:dyDescent="0.3">
      <c r="A99" s="67"/>
      <c r="D99" s="46" t="s">
        <v>190</v>
      </c>
      <c r="E99" s="346" t="s">
        <v>191</v>
      </c>
      <c r="F99" s="347"/>
      <c r="G99" s="348"/>
      <c r="H99" s="54"/>
    </row>
    <row r="100" spans="1:8" ht="56.25" x14ac:dyDescent="0.3">
      <c r="A100" s="67"/>
      <c r="D100" s="47" t="s">
        <v>169</v>
      </c>
      <c r="E100" s="44" t="s">
        <v>192</v>
      </c>
      <c r="F100" s="6" t="s">
        <v>194</v>
      </c>
      <c r="G100" s="45" t="s">
        <v>193</v>
      </c>
      <c r="H100" s="54"/>
    </row>
    <row r="101" spans="1:8" ht="37.5" x14ac:dyDescent="0.3">
      <c r="A101" s="268" t="s">
        <v>157</v>
      </c>
      <c r="B101" s="377" t="s">
        <v>166</v>
      </c>
      <c r="C101" s="377"/>
      <c r="D101" s="90" t="str">
        <f>IF(ISNUMBER(D20),D20,"-")</f>
        <v>-</v>
      </c>
      <c r="E101" s="94" t="str">
        <f>IF(ISNUMBER(D20),D20,"-")</f>
        <v>-</v>
      </c>
      <c r="F101" s="92" t="str">
        <f>IF(ISNUMBER(G20),G20,"-")</f>
        <v>-</v>
      </c>
      <c r="G101" s="92" t="str">
        <f>IF(ISNUMBER(#REF!),#REF!,"-")</f>
        <v>-</v>
      </c>
      <c r="H101" s="93" t="s">
        <v>2</v>
      </c>
    </row>
    <row r="102" spans="1:8" ht="18.75" customHeight="1" x14ac:dyDescent="0.3">
      <c r="A102" s="375" t="s">
        <v>201</v>
      </c>
      <c r="B102" s="377" t="s">
        <v>199</v>
      </c>
      <c r="C102" s="377"/>
      <c r="D102" s="90" t="str">
        <f>IF(ISNUMBER(C33),C33,"-")</f>
        <v>-</v>
      </c>
      <c r="E102" s="91"/>
      <c r="F102" s="92" t="str">
        <f>IF(ISNUMBER(F33),F33,"-")</f>
        <v>-</v>
      </c>
      <c r="G102" s="92" t="str">
        <f>IF(ISNUMBER(G33),G33,"-")</f>
        <v>-</v>
      </c>
      <c r="H102" s="93" t="s">
        <v>2</v>
      </c>
    </row>
    <row r="103" spans="1:8" x14ac:dyDescent="0.3">
      <c r="A103" s="376"/>
      <c r="B103" s="378" t="s">
        <v>200</v>
      </c>
      <c r="C103" s="378"/>
      <c r="D103" s="90" t="str">
        <f>IF(ISNUMBER(C44),C44,"-")</f>
        <v>-</v>
      </c>
      <c r="E103" s="91"/>
      <c r="F103" s="92" t="str">
        <f>IF(ISNUMBER(F44),F44,"-")</f>
        <v>-</v>
      </c>
      <c r="G103" s="92" t="str">
        <f>IF(ISNUMBER(G44),G44,"-")</f>
        <v>-</v>
      </c>
      <c r="H103" s="93" t="s">
        <v>2</v>
      </c>
    </row>
    <row r="104" spans="1:8" x14ac:dyDescent="0.3">
      <c r="A104" s="375" t="s">
        <v>91</v>
      </c>
      <c r="B104" s="377" t="s">
        <v>92</v>
      </c>
      <c r="C104" s="377"/>
      <c r="D104" s="90" t="str">
        <f>IF(ISNUMBER(B64),B64,"-")</f>
        <v>-</v>
      </c>
      <c r="E104" s="94" t="str">
        <f>IF(ISNUMBER(E64),E64,"-")</f>
        <v>-</v>
      </c>
      <c r="F104" s="92" t="str">
        <f>IF(ISNUMBER(F64),F64,"-")</f>
        <v>-</v>
      </c>
      <c r="G104" s="92" t="str">
        <f>IF(ISNUMBER(G64),G64,"-")</f>
        <v>-</v>
      </c>
      <c r="H104" s="93" t="s">
        <v>2</v>
      </c>
    </row>
    <row r="105" spans="1:8" ht="19.5" thickBot="1" x14ac:dyDescent="0.35">
      <c r="A105" s="356"/>
      <c r="B105" s="379" t="s">
        <v>93</v>
      </c>
      <c r="C105" s="379"/>
      <c r="D105" s="95" t="str">
        <f>IF(ISNUMBER(B85),B85,"-")</f>
        <v>-</v>
      </c>
      <c r="E105" s="96" t="str">
        <f>IF(ISNUMBER(E85),E85,"-")</f>
        <v>-</v>
      </c>
      <c r="F105" s="97" t="str">
        <f>IF(ISNUMBER(F85),F85,"-")</f>
        <v>-</v>
      </c>
      <c r="G105" s="97" t="str">
        <f>IF(ISNUMBER(G85),G85,"-")</f>
        <v>-</v>
      </c>
      <c r="H105" s="98" t="s">
        <v>2</v>
      </c>
    </row>
  </sheetData>
  <sheetProtection algorithmName="SHA-512" hashValue="OrOZIywIKNseTfku5C1+daIcTYKvKvLKDzDwPZgHgwBZTyYZaAaWjd/BaQAkYwzjAsoe7WzCYMA7uhA9A6zfKQ==" saltValue="Qz5JheadxIjt0yCpL16pQQ==" spinCount="100000" sheet="1" objects="1" scenarios="1"/>
  <mergeCells count="65">
    <mergeCell ref="B101:C101"/>
    <mergeCell ref="A15:A17"/>
    <mergeCell ref="D15:D17"/>
    <mergeCell ref="A46:H46"/>
    <mergeCell ref="A5:J5"/>
    <mergeCell ref="A79:B79"/>
    <mergeCell ref="A50:C50"/>
    <mergeCell ref="A55:C55"/>
    <mergeCell ref="A68:C68"/>
    <mergeCell ref="A75:C75"/>
    <mergeCell ref="A44:B44"/>
    <mergeCell ref="A66:H66"/>
    <mergeCell ref="D75:H75"/>
    <mergeCell ref="A87:H87"/>
    <mergeCell ref="E90:G90"/>
    <mergeCell ref="D89:G89"/>
    <mergeCell ref="A3:J3"/>
    <mergeCell ref="A1:J1"/>
    <mergeCell ref="B92:C92"/>
    <mergeCell ref="E15:E17"/>
    <mergeCell ref="A24:H24"/>
    <mergeCell ref="A26:B26"/>
    <mergeCell ref="A28:D28"/>
    <mergeCell ref="E28:H28"/>
    <mergeCell ref="A9:B9"/>
    <mergeCell ref="A11:E11"/>
    <mergeCell ref="A19:B19"/>
    <mergeCell ref="A20:B20"/>
    <mergeCell ref="A22:H22"/>
    <mergeCell ref="A80:B80"/>
    <mergeCell ref="A81:B81"/>
    <mergeCell ref="A43:B43"/>
    <mergeCell ref="A102:A103"/>
    <mergeCell ref="B102:C102"/>
    <mergeCell ref="B103:C103"/>
    <mergeCell ref="A104:A105"/>
    <mergeCell ref="B104:C104"/>
    <mergeCell ref="B105:C105"/>
    <mergeCell ref="D98:G98"/>
    <mergeCell ref="E99:G99"/>
    <mergeCell ref="A93:A94"/>
    <mergeCell ref="B93:C93"/>
    <mergeCell ref="B94:C94"/>
    <mergeCell ref="A95:A96"/>
    <mergeCell ref="B95:C95"/>
    <mergeCell ref="B96:C96"/>
    <mergeCell ref="F11:J11"/>
    <mergeCell ref="A7:J7"/>
    <mergeCell ref="A37:B37"/>
    <mergeCell ref="A39:D39"/>
    <mergeCell ref="E39:H39"/>
    <mergeCell ref="A30:B30"/>
    <mergeCell ref="A31:B31"/>
    <mergeCell ref="A32:B32"/>
    <mergeCell ref="A33:B33"/>
    <mergeCell ref="A35:H35"/>
    <mergeCell ref="H13:I13"/>
    <mergeCell ref="F76:G76"/>
    <mergeCell ref="F29:G29"/>
    <mergeCell ref="F40:G40"/>
    <mergeCell ref="F56:G56"/>
    <mergeCell ref="D55:H55"/>
    <mergeCell ref="A48:H48"/>
    <mergeCell ref="A41:B41"/>
    <mergeCell ref="A42:B42"/>
  </mergeCells>
  <pageMargins left="0.7" right="0.7" top="0.75" bottom="0.75" header="0.3" footer="0.3"/>
  <pageSetup scale="46" fitToHeight="0" orientation="landscape" r:id="rId1"/>
  <headerFooter>
    <oddHeader>&amp;L&amp;G&amp;RAnnnée de création 2024</oddHeader>
    <oddFooter>&amp;R&amp;F - &amp;A</oddFooter>
  </headerFooter>
  <drawing r:id="rId2"/>
  <legacy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47"/>
  <sheetViews>
    <sheetView showGridLines="0" showRuler="0" zoomScale="60" zoomScaleNormal="60" zoomScalePageLayoutView="70" workbookViewId="0">
      <selection activeCell="F23" sqref="F23"/>
    </sheetView>
  </sheetViews>
  <sheetFormatPr baseColWidth="10" defaultColWidth="11.42578125" defaultRowHeight="18.75" x14ac:dyDescent="0.3"/>
  <cols>
    <col min="1" max="1" width="29" style="53" customWidth="1"/>
    <col min="2" max="2" width="20.140625" style="53" customWidth="1"/>
    <col min="3" max="3" width="23.42578125" style="53" customWidth="1"/>
    <col min="4" max="4" width="34.28515625" style="53" bestFit="1" customWidth="1"/>
    <col min="5" max="5" width="29" style="53" customWidth="1"/>
    <col min="6" max="6" width="22.7109375" style="53" customWidth="1"/>
    <col min="7" max="7" width="23.140625" style="53" customWidth="1"/>
    <col min="8" max="8" width="27.85546875" style="53" bestFit="1" customWidth="1"/>
    <col min="9" max="9" width="29" style="197" customWidth="1"/>
    <col min="10" max="10" width="11.42578125" style="53"/>
    <col min="11" max="11" width="29" style="53" customWidth="1"/>
    <col min="12" max="16384" width="11.42578125" style="53"/>
  </cols>
  <sheetData>
    <row r="1" spans="1:9" ht="51" customHeight="1" x14ac:dyDescent="0.3">
      <c r="A1" s="351" t="s">
        <v>225</v>
      </c>
      <c r="B1" s="352"/>
      <c r="C1" s="352"/>
      <c r="D1" s="352"/>
      <c r="E1" s="352"/>
      <c r="F1" s="352"/>
      <c r="G1" s="352"/>
      <c r="H1" s="353"/>
    </row>
    <row r="2" spans="1:9" ht="19.5" thickBot="1" x14ac:dyDescent="0.35"/>
    <row r="3" spans="1:9" s="109" customFormat="1" ht="26.25" x14ac:dyDescent="0.3">
      <c r="A3" s="414" t="s">
        <v>146</v>
      </c>
      <c r="B3" s="415"/>
      <c r="C3" s="415"/>
      <c r="D3" s="415"/>
      <c r="E3" s="415"/>
      <c r="F3" s="415"/>
      <c r="G3" s="415"/>
      <c r="H3" s="416" t="s">
        <v>4</v>
      </c>
      <c r="I3" s="198"/>
    </row>
    <row r="4" spans="1:9" s="109" customFormat="1" ht="19.5" thickBot="1" x14ac:dyDescent="0.35">
      <c r="A4" s="110"/>
      <c r="B4" s="58"/>
      <c r="C4" s="111"/>
      <c r="D4" s="112"/>
      <c r="I4" s="198"/>
    </row>
    <row r="5" spans="1:9" s="109" customFormat="1" ht="27" thickBot="1" x14ac:dyDescent="0.35">
      <c r="A5" s="414" t="s">
        <v>144</v>
      </c>
      <c r="B5" s="415"/>
      <c r="C5" s="415"/>
      <c r="D5" s="415"/>
      <c r="E5" s="415"/>
      <c r="F5" s="415"/>
      <c r="G5" s="415"/>
      <c r="H5" s="416"/>
      <c r="I5" s="198"/>
    </row>
    <row r="6" spans="1:9" s="109" customFormat="1" ht="18.75" customHeight="1" thickBot="1" x14ac:dyDescent="0.35">
      <c r="A6" s="387" t="s">
        <v>94</v>
      </c>
      <c r="B6" s="388"/>
      <c r="C6" s="388"/>
      <c r="D6" s="388"/>
      <c r="E6" s="388"/>
      <c r="F6" s="388"/>
      <c r="G6" s="388"/>
      <c r="H6" s="389"/>
      <c r="I6" s="198"/>
    </row>
    <row r="7" spans="1:9" s="109" customFormat="1" ht="19.5" thickBot="1" x14ac:dyDescent="0.35">
      <c r="A7" s="241"/>
      <c r="B7" s="242"/>
      <c r="C7" s="242"/>
      <c r="D7" s="242"/>
      <c r="E7" s="242"/>
      <c r="F7" s="417"/>
      <c r="G7" s="417"/>
      <c r="H7" s="418"/>
      <c r="I7" s="198"/>
    </row>
    <row r="8" spans="1:9" s="109" customFormat="1" ht="19.5" thickBot="1" x14ac:dyDescent="0.35">
      <c r="A8" s="419" t="s">
        <v>68</v>
      </c>
      <c r="B8" s="420"/>
      <c r="C8" s="421"/>
      <c r="D8" s="113"/>
      <c r="E8" s="113"/>
      <c r="F8" s="113"/>
      <c r="G8" s="113"/>
      <c r="H8" s="114"/>
      <c r="I8" s="198"/>
    </row>
    <row r="9" spans="1:9" s="109" customFormat="1" x14ac:dyDescent="0.3">
      <c r="A9" s="115" t="s">
        <v>67</v>
      </c>
      <c r="B9" s="239"/>
      <c r="C9" s="116" t="s">
        <v>39</v>
      </c>
      <c r="D9" s="113"/>
      <c r="E9" s="113"/>
      <c r="F9" s="113"/>
      <c r="G9" s="113"/>
      <c r="H9" s="114"/>
      <c r="I9" s="198"/>
    </row>
    <row r="10" spans="1:9" s="109" customFormat="1" x14ac:dyDescent="0.3">
      <c r="A10" s="115" t="s">
        <v>66</v>
      </c>
      <c r="B10" s="239"/>
      <c r="C10" s="116" t="s">
        <v>39</v>
      </c>
      <c r="D10" s="113"/>
      <c r="E10" s="113"/>
      <c r="F10" s="113"/>
      <c r="G10" s="113"/>
      <c r="H10" s="114"/>
      <c r="I10" s="198"/>
    </row>
    <row r="11" spans="1:9" s="109" customFormat="1" ht="19.5" thickBot="1" x14ac:dyDescent="0.35">
      <c r="A11" s="117"/>
      <c r="B11" s="113"/>
      <c r="C11" s="113"/>
      <c r="D11" s="113"/>
      <c r="E11" s="113"/>
      <c r="F11" s="113"/>
      <c r="G11" s="113"/>
      <c r="H11" s="114"/>
      <c r="I11" s="198"/>
    </row>
    <row r="12" spans="1:9" s="109" customFormat="1" ht="19.5" thickBot="1" x14ac:dyDescent="0.35">
      <c r="A12" s="419" t="s">
        <v>55</v>
      </c>
      <c r="B12" s="420"/>
      <c r="C12" s="420"/>
      <c r="D12" s="421"/>
      <c r="E12" s="113"/>
      <c r="F12" s="113"/>
      <c r="G12" s="113"/>
      <c r="H12" s="114"/>
      <c r="I12" s="198"/>
    </row>
    <row r="13" spans="1:9" s="109" customFormat="1" x14ac:dyDescent="0.3">
      <c r="A13" s="118"/>
      <c r="B13" s="235"/>
      <c r="C13" s="235"/>
      <c r="D13" s="235"/>
      <c r="E13" s="113"/>
      <c r="F13" s="113"/>
      <c r="G13" s="113"/>
      <c r="H13" s="114"/>
      <c r="I13" s="198"/>
    </row>
    <row r="14" spans="1:9" s="109" customFormat="1" x14ac:dyDescent="0.3">
      <c r="A14" s="422" t="s">
        <v>69</v>
      </c>
      <c r="B14" s="423"/>
      <c r="C14" s="219"/>
      <c r="D14" s="116" t="s">
        <v>39</v>
      </c>
      <c r="E14" s="113"/>
      <c r="F14" s="113"/>
      <c r="G14" s="113"/>
      <c r="H14" s="114"/>
      <c r="I14" s="198"/>
    </row>
    <row r="15" spans="1:9" s="123" customFormat="1" hidden="1" x14ac:dyDescent="0.3">
      <c r="A15" s="424" t="s">
        <v>70</v>
      </c>
      <c r="B15" s="425"/>
      <c r="C15" s="119" t="str">
        <f>IF(ISNUMBER(C14),3.1416*(B9/2)^2*C14,"")</f>
        <v/>
      </c>
      <c r="D15" s="120" t="s">
        <v>40</v>
      </c>
      <c r="E15" s="121"/>
      <c r="F15" s="121"/>
      <c r="G15" s="121"/>
      <c r="H15" s="122"/>
      <c r="I15" s="199"/>
    </row>
    <row r="16" spans="1:9" s="109" customFormat="1" hidden="1" x14ac:dyDescent="0.3">
      <c r="A16" s="117"/>
      <c r="B16" s="113"/>
      <c r="C16" s="113"/>
      <c r="D16" s="113"/>
      <c r="E16" s="113"/>
      <c r="F16" s="113"/>
      <c r="G16" s="113"/>
      <c r="H16" s="114"/>
      <c r="I16" s="198"/>
    </row>
    <row r="17" spans="1:9" s="109" customFormat="1" x14ac:dyDescent="0.3">
      <c r="A17" s="117"/>
      <c r="B17" s="113"/>
      <c r="C17" s="113"/>
      <c r="D17" s="113"/>
      <c r="E17" s="113"/>
      <c r="F17" s="113"/>
      <c r="G17" s="113"/>
      <c r="H17" s="114"/>
      <c r="I17" s="198"/>
    </row>
    <row r="18" spans="1:9" s="109" customFormat="1" ht="40.5" customHeight="1" x14ac:dyDescent="0.3">
      <c r="A18" s="426" t="s">
        <v>95</v>
      </c>
      <c r="B18" s="427"/>
      <c r="C18" s="172" t="str">
        <f>IF(ISNUMBER(C15),C15/1000,"-")</f>
        <v>-</v>
      </c>
      <c r="D18" s="171" t="s">
        <v>2</v>
      </c>
      <c r="E18" s="113"/>
      <c r="F18" s="113"/>
      <c r="G18" s="113"/>
      <c r="H18" s="114"/>
      <c r="I18" s="198"/>
    </row>
    <row r="19" spans="1:9" s="109" customFormat="1" ht="19.5" thickBot="1" x14ac:dyDescent="0.35">
      <c r="A19" s="117"/>
      <c r="B19" s="113"/>
      <c r="C19" s="113"/>
      <c r="D19" s="124"/>
      <c r="E19" s="113"/>
      <c r="F19" s="113"/>
      <c r="G19" s="113"/>
      <c r="H19" s="114"/>
      <c r="I19" s="198"/>
    </row>
    <row r="20" spans="1:9" s="109" customFormat="1" ht="19.5" thickBot="1" x14ac:dyDescent="0.35">
      <c r="A20" s="387" t="s">
        <v>114</v>
      </c>
      <c r="B20" s="388"/>
      <c r="C20" s="388"/>
      <c r="D20" s="388"/>
      <c r="E20" s="388"/>
      <c r="F20" s="388"/>
      <c r="G20" s="388"/>
      <c r="H20" s="389"/>
      <c r="I20" s="198"/>
    </row>
    <row r="21" spans="1:9" s="109" customFormat="1" x14ac:dyDescent="0.3">
      <c r="A21" s="117"/>
      <c r="B21" s="113"/>
      <c r="C21" s="113"/>
      <c r="D21" s="113"/>
      <c r="E21" s="113"/>
      <c r="F21" s="113"/>
      <c r="G21" s="113"/>
      <c r="H21" s="114"/>
      <c r="I21" s="198"/>
    </row>
    <row r="22" spans="1:9" s="109" customFormat="1" x14ac:dyDescent="0.3">
      <c r="A22" s="125" t="s">
        <v>3</v>
      </c>
      <c r="B22" s="220"/>
      <c r="C22" s="126" t="s">
        <v>76</v>
      </c>
      <c r="D22" s="55"/>
      <c r="E22" s="56"/>
      <c r="F22" s="56"/>
      <c r="G22" s="56"/>
      <c r="H22" s="57"/>
      <c r="I22" s="198"/>
    </row>
    <row r="23" spans="1:9" s="109" customFormat="1" x14ac:dyDescent="0.3">
      <c r="A23" s="117"/>
      <c r="B23" s="127"/>
      <c r="C23" s="127"/>
      <c r="D23" s="55"/>
      <c r="E23" s="56"/>
      <c r="F23" s="56"/>
      <c r="G23" s="56"/>
      <c r="H23" s="57"/>
      <c r="I23" s="198"/>
    </row>
    <row r="24" spans="1:9" s="131" customFormat="1" x14ac:dyDescent="0.3">
      <c r="A24" s="128"/>
      <c r="B24" s="390" t="s">
        <v>202</v>
      </c>
      <c r="C24" s="391"/>
      <c r="D24" s="391"/>
      <c r="E24" s="392"/>
      <c r="F24" s="129"/>
      <c r="G24" s="129"/>
      <c r="H24" s="130"/>
      <c r="I24" s="200"/>
    </row>
    <row r="25" spans="1:9" s="131" customFormat="1" x14ac:dyDescent="0.3">
      <c r="A25" s="128"/>
      <c r="B25" s="390" t="s">
        <v>169</v>
      </c>
      <c r="C25" s="391"/>
      <c r="D25" s="391"/>
      <c r="E25" s="392"/>
      <c r="F25" s="129"/>
      <c r="G25" s="129"/>
      <c r="H25" s="130"/>
      <c r="I25" s="200"/>
    </row>
    <row r="26" spans="1:9" s="109" customFormat="1" x14ac:dyDescent="0.3">
      <c r="A26" s="117"/>
      <c r="B26" s="132" t="s">
        <v>130</v>
      </c>
      <c r="C26" s="132" t="s">
        <v>131</v>
      </c>
      <c r="D26" s="132" t="s">
        <v>132</v>
      </c>
      <c r="E26" s="132" t="s">
        <v>133</v>
      </c>
      <c r="F26" s="56"/>
      <c r="G26" s="58"/>
      <c r="H26" s="114"/>
      <c r="I26" s="198"/>
    </row>
    <row r="27" spans="1:9" s="109" customFormat="1" ht="44.25" customHeight="1" x14ac:dyDescent="0.3">
      <c r="A27" s="110" t="s">
        <v>137</v>
      </c>
      <c r="B27" s="221"/>
      <c r="C27" s="221"/>
      <c r="D27" s="221"/>
      <c r="E27" s="221"/>
      <c r="F27" s="113" t="s">
        <v>2</v>
      </c>
      <c r="G27" s="113"/>
      <c r="H27" s="114"/>
      <c r="I27" s="198"/>
    </row>
    <row r="28" spans="1:9" s="131" customFormat="1" ht="36" customHeight="1" x14ac:dyDescent="0.3">
      <c r="A28" s="133" t="s">
        <v>134</v>
      </c>
      <c r="B28" s="221"/>
      <c r="C28" s="221"/>
      <c r="D28" s="221"/>
      <c r="E28" s="221"/>
      <c r="F28" s="129" t="s">
        <v>58</v>
      </c>
      <c r="G28" s="129"/>
      <c r="H28" s="130"/>
      <c r="I28" s="200"/>
    </row>
    <row r="29" spans="1:9" s="109" customFormat="1" ht="48.75" customHeight="1" x14ac:dyDescent="0.3">
      <c r="A29" s="59" t="s">
        <v>186</v>
      </c>
      <c r="B29" s="173" t="str">
        <f>IF(ISNUMBER(B27),B27*$B$22,"-")</f>
        <v>-</v>
      </c>
      <c r="C29" s="173" t="str">
        <f t="shared" ref="C29:E29" si="0">IF(ISNUMBER(C27),C27*$B$22,"-")</f>
        <v>-</v>
      </c>
      <c r="D29" s="173" t="str">
        <f t="shared" si="0"/>
        <v>-</v>
      </c>
      <c r="E29" s="173" t="str">
        <f t="shared" si="0"/>
        <v>-</v>
      </c>
      <c r="F29" s="113" t="s">
        <v>2</v>
      </c>
      <c r="G29" s="113"/>
      <c r="H29" s="114"/>
      <c r="I29" s="198"/>
    </row>
    <row r="30" spans="1:9" s="109" customFormat="1" ht="48.75" customHeight="1" thickBot="1" x14ac:dyDescent="0.35">
      <c r="A30" s="60" t="s">
        <v>187</v>
      </c>
      <c r="B30" s="174" t="str">
        <f>IF(ISNUMBER(B28),B29*B28,"-")</f>
        <v>-</v>
      </c>
      <c r="C30" s="174" t="str">
        <f t="shared" ref="C30:E30" si="1">IF(ISNUMBER(C28),C29*C28,"-")</f>
        <v>-</v>
      </c>
      <c r="D30" s="174" t="str">
        <f t="shared" si="1"/>
        <v>-</v>
      </c>
      <c r="E30" s="174" t="str">
        <f t="shared" si="1"/>
        <v>-</v>
      </c>
      <c r="F30" s="135" t="s">
        <v>2</v>
      </c>
      <c r="G30" s="135"/>
      <c r="H30" s="136"/>
      <c r="I30" s="198"/>
    </row>
    <row r="31" spans="1:9" s="109" customFormat="1" ht="19.5" thickBot="1" x14ac:dyDescent="0.35">
      <c r="A31" s="137"/>
      <c r="B31" s="135"/>
      <c r="C31" s="135"/>
      <c r="D31" s="135"/>
      <c r="E31" s="135"/>
      <c r="F31" s="135"/>
      <c r="G31" s="135"/>
      <c r="H31" s="136"/>
      <c r="I31" s="198"/>
    </row>
    <row r="32" spans="1:9" s="109" customFormat="1" ht="19.5" thickBot="1" x14ac:dyDescent="0.35">
      <c r="A32" s="387" t="s">
        <v>115</v>
      </c>
      <c r="B32" s="388"/>
      <c r="C32" s="388"/>
      <c r="D32" s="388"/>
      <c r="E32" s="388"/>
      <c r="F32" s="388"/>
      <c r="G32" s="388"/>
      <c r="H32" s="389"/>
      <c r="I32" s="198"/>
    </row>
    <row r="33" spans="1:9" s="109" customFormat="1" ht="18.75" customHeight="1" x14ac:dyDescent="0.3">
      <c r="A33" s="117"/>
      <c r="B33" s="113"/>
      <c r="C33" s="113"/>
      <c r="D33" s="113"/>
      <c r="E33" s="113"/>
      <c r="F33" s="113"/>
      <c r="G33" s="113"/>
      <c r="H33" s="114"/>
      <c r="I33" s="198"/>
    </row>
    <row r="34" spans="1:9" s="109" customFormat="1" ht="37.5" x14ac:dyDescent="0.3">
      <c r="A34" s="110" t="s">
        <v>5</v>
      </c>
      <c r="B34" s="222"/>
      <c r="C34" s="126" t="s">
        <v>2</v>
      </c>
      <c r="D34" s="113"/>
      <c r="E34" s="113"/>
      <c r="F34" s="113"/>
      <c r="G34" s="113"/>
      <c r="H34" s="114"/>
      <c r="I34" s="198"/>
    </row>
    <row r="35" spans="1:9" s="109" customFormat="1" x14ac:dyDescent="0.3">
      <c r="A35" s="138"/>
      <c r="B35" s="127"/>
      <c r="C35" s="127"/>
      <c r="D35" s="127"/>
      <c r="E35" s="113"/>
      <c r="F35" s="113"/>
      <c r="G35" s="113"/>
      <c r="H35" s="114"/>
      <c r="I35" s="198"/>
    </row>
    <row r="36" spans="1:9" s="109" customFormat="1" x14ac:dyDescent="0.3">
      <c r="A36" s="138"/>
      <c r="B36" s="390" t="s">
        <v>202</v>
      </c>
      <c r="C36" s="391"/>
      <c r="D36" s="391"/>
      <c r="E36" s="392"/>
      <c r="F36" s="113"/>
      <c r="G36" s="113"/>
      <c r="H36" s="114"/>
      <c r="I36" s="198"/>
    </row>
    <row r="37" spans="1:9" s="109" customFormat="1" x14ac:dyDescent="0.3">
      <c r="A37" s="138"/>
      <c r="B37" s="365" t="s">
        <v>139</v>
      </c>
      <c r="C37" s="366"/>
      <c r="D37" s="365" t="s">
        <v>169</v>
      </c>
      <c r="E37" s="402"/>
      <c r="F37" s="402"/>
      <c r="G37" s="366"/>
      <c r="H37" s="243"/>
      <c r="I37" s="198"/>
    </row>
    <row r="38" spans="1:9" s="109" customFormat="1" x14ac:dyDescent="0.3">
      <c r="A38" s="138"/>
      <c r="B38" s="61" t="s">
        <v>107</v>
      </c>
      <c r="C38" s="62" t="s">
        <v>108</v>
      </c>
      <c r="D38" s="132" t="s">
        <v>130</v>
      </c>
      <c r="E38" s="132" t="s">
        <v>131</v>
      </c>
      <c r="F38" s="132" t="s">
        <v>132</v>
      </c>
      <c r="G38" s="132" t="s">
        <v>133</v>
      </c>
      <c r="H38" s="243"/>
      <c r="I38" s="198"/>
    </row>
    <row r="39" spans="1:9" s="109" customFormat="1" ht="37.5" x14ac:dyDescent="0.3">
      <c r="A39" s="110" t="s">
        <v>143</v>
      </c>
      <c r="B39" s="175">
        <v>5</v>
      </c>
      <c r="C39" s="175">
        <v>10</v>
      </c>
      <c r="D39" s="282"/>
      <c r="E39" s="223"/>
      <c r="F39" s="223"/>
      <c r="G39" s="223"/>
      <c r="H39" s="243" t="s">
        <v>58</v>
      </c>
      <c r="I39" s="198"/>
    </row>
    <row r="40" spans="1:9" s="109" customFormat="1" ht="37.5" x14ac:dyDescent="0.3">
      <c r="A40" s="133" t="s">
        <v>134</v>
      </c>
      <c r="B40" s="176"/>
      <c r="C40" s="240"/>
      <c r="D40" s="283"/>
      <c r="E40" s="221"/>
      <c r="F40" s="221"/>
      <c r="G40" s="221"/>
      <c r="H40" s="243" t="s">
        <v>58</v>
      </c>
      <c r="I40" s="198"/>
    </row>
    <row r="41" spans="1:9" s="109" customFormat="1" ht="56.25" x14ac:dyDescent="0.3">
      <c r="A41" s="59" t="s">
        <v>186</v>
      </c>
      <c r="B41" s="172" t="str">
        <f>IF(ISNUMBER($B$34),$B$34*B39,"-")</f>
        <v>-</v>
      </c>
      <c r="C41" s="172" t="str">
        <f t="shared" ref="C41" si="2">IF(ISNUMBER($B$34),$B$34*C39,"-")</f>
        <v>-</v>
      </c>
      <c r="D41" s="176"/>
      <c r="E41" s="172" t="str">
        <f t="shared" ref="E41:G41" si="3">IF(ISNUMBER(E39),$B$34*E39,"-")</f>
        <v>-</v>
      </c>
      <c r="F41" s="172" t="str">
        <f t="shared" si="3"/>
        <v>-</v>
      </c>
      <c r="G41" s="172" t="str">
        <f t="shared" si="3"/>
        <v>-</v>
      </c>
      <c r="H41" s="244" t="s">
        <v>2</v>
      </c>
      <c r="I41" s="198"/>
    </row>
    <row r="42" spans="1:9" s="109" customFormat="1" ht="38.25" thickBot="1" x14ac:dyDescent="0.35">
      <c r="A42" s="60" t="s">
        <v>187</v>
      </c>
      <c r="B42" s="176" t="str">
        <f>IF(ISNUMBER(B35),B35*B40,"")</f>
        <v/>
      </c>
      <c r="C42" s="176" t="str">
        <f>IF(ISNUMBER(B35),B35*C40,"")</f>
        <v/>
      </c>
      <c r="D42" s="176"/>
      <c r="E42" s="172" t="str">
        <f>IF(ISNUMBER(E40),E40*E41,"-")</f>
        <v>-</v>
      </c>
      <c r="F42" s="172" t="str">
        <f>IF(ISNUMBER(F40),F40*F41,"-")</f>
        <v>-</v>
      </c>
      <c r="G42" s="172" t="str">
        <f>IF(ISNUMBER(G40),G40*G41,"-")</f>
        <v>-</v>
      </c>
      <c r="H42" s="177" t="s">
        <v>2</v>
      </c>
      <c r="I42" s="198"/>
    </row>
    <row r="43" spans="1:9" s="109" customFormat="1" ht="19.5" thickBot="1" x14ac:dyDescent="0.35">
      <c r="A43" s="139"/>
      <c r="B43" s="113"/>
      <c r="C43" s="113"/>
      <c r="D43" s="113"/>
      <c r="E43" s="113"/>
      <c r="F43" s="113"/>
      <c r="G43" s="113"/>
      <c r="H43" s="114"/>
      <c r="I43" s="198"/>
    </row>
    <row r="44" spans="1:9" s="109" customFormat="1" ht="19.5" thickBot="1" x14ac:dyDescent="0.35">
      <c r="A44" s="387" t="s">
        <v>116</v>
      </c>
      <c r="B44" s="388"/>
      <c r="C44" s="388"/>
      <c r="D44" s="388"/>
      <c r="E44" s="388"/>
      <c r="F44" s="388"/>
      <c r="G44" s="388"/>
      <c r="H44" s="389"/>
      <c r="I44" s="198"/>
    </row>
    <row r="45" spans="1:9" s="109" customFormat="1" x14ac:dyDescent="0.3">
      <c r="A45" s="140"/>
      <c r="B45" s="141"/>
      <c r="C45" s="141"/>
      <c r="D45" s="141"/>
      <c r="E45" s="141"/>
      <c r="F45" s="141"/>
      <c r="G45" s="141"/>
      <c r="H45" s="142"/>
      <c r="I45" s="198"/>
    </row>
    <row r="46" spans="1:9" s="109" customFormat="1" ht="37.5" x14ac:dyDescent="0.3">
      <c r="A46" s="134" t="s">
        <v>56</v>
      </c>
      <c r="B46" s="224"/>
      <c r="C46" s="126" t="s">
        <v>2</v>
      </c>
      <c r="D46" s="113"/>
      <c r="E46" s="113"/>
      <c r="F46" s="113"/>
      <c r="G46" s="113"/>
      <c r="H46" s="114"/>
      <c r="I46" s="198"/>
    </row>
    <row r="47" spans="1:9" s="131" customFormat="1" x14ac:dyDescent="0.3">
      <c r="A47" s="128"/>
      <c r="B47" s="129"/>
      <c r="C47" s="129"/>
      <c r="D47" s="129"/>
      <c r="E47" s="129"/>
      <c r="F47" s="129"/>
      <c r="G47" s="129"/>
      <c r="H47" s="130"/>
      <c r="I47" s="200"/>
    </row>
    <row r="48" spans="1:9" s="131" customFormat="1" x14ac:dyDescent="0.3">
      <c r="A48" s="128"/>
      <c r="B48" s="390" t="s">
        <v>202</v>
      </c>
      <c r="C48" s="391"/>
      <c r="D48" s="391"/>
      <c r="E48" s="392"/>
      <c r="F48" s="129"/>
      <c r="G48" s="129"/>
      <c r="H48" s="130"/>
      <c r="I48" s="200"/>
    </row>
    <row r="49" spans="1:9" s="131" customFormat="1" x14ac:dyDescent="0.3">
      <c r="A49" s="128"/>
      <c r="B49" s="390" t="s">
        <v>169</v>
      </c>
      <c r="C49" s="391"/>
      <c r="D49" s="391"/>
      <c r="E49" s="392"/>
      <c r="F49" s="129"/>
      <c r="G49" s="129"/>
      <c r="H49" s="130"/>
      <c r="I49" s="200"/>
    </row>
    <row r="50" spans="1:9" s="131" customFormat="1" x14ac:dyDescent="0.3">
      <c r="A50" s="128"/>
      <c r="B50" s="132" t="s">
        <v>130</v>
      </c>
      <c r="C50" s="132" t="s">
        <v>131</v>
      </c>
      <c r="D50" s="132" t="s">
        <v>132</v>
      </c>
      <c r="E50" s="132" t="s">
        <v>133</v>
      </c>
      <c r="F50" s="129"/>
      <c r="G50" s="129"/>
      <c r="H50" s="130"/>
      <c r="I50" s="200"/>
    </row>
    <row r="51" spans="1:9" s="109" customFormat="1" ht="75" x14ac:dyDescent="0.3">
      <c r="A51" s="134" t="s">
        <v>57</v>
      </c>
      <c r="B51" s="224"/>
      <c r="C51" s="224"/>
      <c r="D51" s="224"/>
      <c r="E51" s="224"/>
      <c r="F51" s="144" t="s">
        <v>58</v>
      </c>
      <c r="G51" s="113"/>
      <c r="H51" s="114"/>
      <c r="I51" s="198"/>
    </row>
    <row r="52" spans="1:9" s="109" customFormat="1" ht="37.5" x14ac:dyDescent="0.3">
      <c r="A52" s="133" t="s">
        <v>134</v>
      </c>
      <c r="B52" s="224"/>
      <c r="C52" s="224"/>
      <c r="D52" s="224"/>
      <c r="E52" s="224"/>
      <c r="F52" s="144" t="s">
        <v>58</v>
      </c>
      <c r="G52" s="113"/>
      <c r="H52" s="114"/>
      <c r="I52" s="198"/>
    </row>
    <row r="53" spans="1:9" s="109" customFormat="1" ht="56.25" x14ac:dyDescent="0.3">
      <c r="A53" s="59" t="s">
        <v>186</v>
      </c>
      <c r="B53" s="172" t="str">
        <f>IF(ISNUMBER(B51),$B$46*B51,"-")</f>
        <v>-</v>
      </c>
      <c r="C53" s="172" t="str">
        <f t="shared" ref="C53" si="4">IF(ISNUMBER(C51),$B$46*C51,"-")</f>
        <v>-</v>
      </c>
      <c r="D53" s="172" t="str">
        <f>IF(ISNUMBER(D51),$B$46*D51,"-")</f>
        <v>-</v>
      </c>
      <c r="E53" s="172" t="str">
        <f>IF(ISNUMBER(E51),$B$46*E51,"-")</f>
        <v>-</v>
      </c>
      <c r="F53" s="64" t="s">
        <v>2</v>
      </c>
      <c r="G53" s="113"/>
      <c r="H53" s="114"/>
      <c r="I53" s="198"/>
    </row>
    <row r="54" spans="1:9" s="109" customFormat="1" ht="38.25" thickBot="1" x14ac:dyDescent="0.35">
      <c r="A54" s="60" t="s">
        <v>187</v>
      </c>
      <c r="B54" s="178" t="str">
        <f>IF(ISNUMBER(B52),B52*B53,"-")</f>
        <v>-</v>
      </c>
      <c r="C54" s="178" t="str">
        <f t="shared" ref="C54:E54" si="5">IF(ISNUMBER(C52),C52*C53,"-")</f>
        <v>-</v>
      </c>
      <c r="D54" s="178" t="str">
        <f t="shared" si="5"/>
        <v>-</v>
      </c>
      <c r="E54" s="178" t="str">
        <f t="shared" si="5"/>
        <v>-</v>
      </c>
      <c r="F54" s="145" t="s">
        <v>2</v>
      </c>
      <c r="G54" s="135"/>
      <c r="H54" s="136"/>
      <c r="I54" s="198"/>
    </row>
    <row r="55" spans="1:9" s="109" customFormat="1" ht="19.5" thickBot="1" x14ac:dyDescent="0.35">
      <c r="I55" s="198"/>
    </row>
    <row r="56" spans="1:9" s="109" customFormat="1" ht="26.25" x14ac:dyDescent="0.3">
      <c r="A56" s="414" t="s">
        <v>147</v>
      </c>
      <c r="B56" s="415"/>
      <c r="C56" s="415"/>
      <c r="D56" s="415"/>
      <c r="E56" s="415"/>
      <c r="F56" s="415"/>
      <c r="G56" s="415"/>
      <c r="H56" s="416"/>
      <c r="I56" s="198"/>
    </row>
    <row r="57" spans="1:9" s="109" customFormat="1" ht="19.5" thickBot="1" x14ac:dyDescent="0.35">
      <c r="A57" s="117"/>
      <c r="B57" s="113"/>
      <c r="C57" s="113"/>
      <c r="D57" s="113"/>
      <c r="E57" s="113"/>
      <c r="F57" s="113"/>
      <c r="G57" s="113"/>
      <c r="H57" s="114"/>
      <c r="I57" s="198"/>
    </row>
    <row r="58" spans="1:9" s="109" customFormat="1" ht="19.5" thickBot="1" x14ac:dyDescent="0.35">
      <c r="A58" s="387" t="s">
        <v>117</v>
      </c>
      <c r="B58" s="388"/>
      <c r="C58" s="388"/>
      <c r="D58" s="388"/>
      <c r="E58" s="388"/>
      <c r="F58" s="388"/>
      <c r="G58" s="388"/>
      <c r="H58" s="389"/>
      <c r="I58" s="198"/>
    </row>
    <row r="59" spans="1:9" s="109" customFormat="1" ht="10.9" customHeight="1" x14ac:dyDescent="0.3">
      <c r="A59" s="117"/>
      <c r="B59" s="113"/>
      <c r="C59" s="113"/>
      <c r="D59" s="113"/>
      <c r="E59" s="113"/>
      <c r="F59" s="113"/>
      <c r="G59" s="113"/>
      <c r="H59" s="114"/>
      <c r="I59" s="198"/>
    </row>
    <row r="60" spans="1:9" s="109" customFormat="1" x14ac:dyDescent="0.3">
      <c r="A60" s="125" t="s">
        <v>3</v>
      </c>
      <c r="B60" s="224"/>
      <c r="C60" s="127"/>
      <c r="D60" s="127"/>
      <c r="E60" s="127"/>
      <c r="F60" s="127"/>
      <c r="G60" s="113"/>
      <c r="H60" s="114"/>
      <c r="I60" s="198"/>
    </row>
    <row r="61" spans="1:9" s="109" customFormat="1" ht="19.5" thickBot="1" x14ac:dyDescent="0.35">
      <c r="A61" s="125"/>
      <c r="B61" s="146"/>
      <c r="C61" s="127"/>
      <c r="D61" s="127"/>
      <c r="E61" s="127"/>
      <c r="F61" s="127"/>
      <c r="G61" s="113"/>
      <c r="H61" s="114"/>
      <c r="I61" s="198"/>
    </row>
    <row r="62" spans="1:9" s="109" customFormat="1" x14ac:dyDescent="0.3">
      <c r="A62" s="125"/>
      <c r="B62" s="393" t="s">
        <v>184</v>
      </c>
      <c r="C62" s="394"/>
      <c r="D62" s="394"/>
      <c r="E62" s="395"/>
      <c r="F62" s="127"/>
      <c r="G62" s="113"/>
      <c r="H62" s="114"/>
      <c r="I62" s="198"/>
    </row>
    <row r="63" spans="1:9" s="109" customFormat="1" x14ac:dyDescent="0.3">
      <c r="A63" s="125"/>
      <c r="B63" s="396" t="s">
        <v>169</v>
      </c>
      <c r="C63" s="391"/>
      <c r="D63" s="391"/>
      <c r="E63" s="397"/>
      <c r="F63" s="113"/>
      <c r="G63" s="113"/>
      <c r="H63" s="114"/>
    </row>
    <row r="64" spans="1:9" s="109" customFormat="1" x14ac:dyDescent="0.3">
      <c r="A64" s="117"/>
      <c r="B64" s="147" t="s">
        <v>130</v>
      </c>
      <c r="C64" s="143" t="s">
        <v>131</v>
      </c>
      <c r="D64" s="143" t="s">
        <v>132</v>
      </c>
      <c r="E64" s="148" t="s">
        <v>133</v>
      </c>
      <c r="F64" s="113"/>
      <c r="G64" s="113"/>
      <c r="H64" s="114"/>
      <c r="I64" s="198"/>
    </row>
    <row r="65" spans="1:9" s="109" customFormat="1" ht="52.9" customHeight="1" x14ac:dyDescent="0.3">
      <c r="A65" s="110" t="s">
        <v>6</v>
      </c>
      <c r="B65" s="221"/>
      <c r="C65" s="224"/>
      <c r="D65" s="224"/>
      <c r="E65" s="308"/>
      <c r="F65" s="126" t="s">
        <v>2</v>
      </c>
      <c r="G65" s="113"/>
      <c r="H65" s="114"/>
      <c r="I65" s="198"/>
    </row>
    <row r="66" spans="1:9" s="109" customFormat="1" ht="37.5" x14ac:dyDescent="0.3">
      <c r="A66" s="133" t="s">
        <v>134</v>
      </c>
      <c r="B66" s="221"/>
      <c r="C66" s="224"/>
      <c r="D66" s="224"/>
      <c r="E66" s="308"/>
      <c r="F66" s="126" t="s">
        <v>58</v>
      </c>
      <c r="G66" s="113"/>
      <c r="H66" s="114"/>
      <c r="I66" s="198"/>
    </row>
    <row r="67" spans="1:9" s="109" customFormat="1" ht="56.25" x14ac:dyDescent="0.3">
      <c r="A67" s="59" t="s">
        <v>186</v>
      </c>
      <c r="B67" s="292" t="str">
        <f>IF(ISNUMBER(B65),B65*$B$60,"-")</f>
        <v>-</v>
      </c>
      <c r="C67" s="179" t="str">
        <f>IF(ISNUMBER(C65),C65*$B$60,"-")</f>
        <v>-</v>
      </c>
      <c r="D67" s="179" t="str">
        <f>IF(ISNUMBER(D65),D65*$B$60,"-")</f>
        <v>-</v>
      </c>
      <c r="E67" s="293" t="str">
        <f>IF(ISNUMBER(E65),E65*$B$60,"-")</f>
        <v>-</v>
      </c>
      <c r="F67" s="63" t="s">
        <v>2</v>
      </c>
      <c r="G67" s="113"/>
      <c r="H67" s="114"/>
      <c r="I67" s="198"/>
    </row>
    <row r="68" spans="1:9" s="109" customFormat="1" ht="38.25" thickBot="1" x14ac:dyDescent="0.35">
      <c r="A68" s="60" t="s">
        <v>187</v>
      </c>
      <c r="B68" s="294" t="str">
        <f>IF(ISNUMBER(B66),B67*B66,"-")</f>
        <v>-</v>
      </c>
      <c r="C68" s="178" t="str">
        <f>IF(ISNUMBER(C66),C67*C66,"-")</f>
        <v>-</v>
      </c>
      <c r="D68" s="178" t="str">
        <f>IF(ISNUMBER(D66),D67*D66,"-")</f>
        <v>-</v>
      </c>
      <c r="E68" s="295" t="str">
        <f>IF(ISNUMBER(E66),E67*E66,"-")</f>
        <v>-</v>
      </c>
      <c r="F68" s="63" t="s">
        <v>2</v>
      </c>
      <c r="G68" s="113"/>
      <c r="H68" s="114"/>
      <c r="I68" s="198"/>
    </row>
    <row r="69" spans="1:9" s="149" customFormat="1" ht="19.5" thickBot="1" x14ac:dyDescent="0.35">
      <c r="A69" s="245"/>
      <c r="H69" s="246"/>
      <c r="I69" s="201"/>
    </row>
    <row r="70" spans="1:9" s="149" customFormat="1" x14ac:dyDescent="0.3">
      <c r="A70" s="245"/>
      <c r="B70" s="393" t="s">
        <v>185</v>
      </c>
      <c r="C70" s="394"/>
      <c r="D70" s="394"/>
      <c r="E70" s="395"/>
      <c r="H70" s="246"/>
      <c r="I70" s="201"/>
    </row>
    <row r="71" spans="1:9" s="149" customFormat="1" x14ac:dyDescent="0.3">
      <c r="A71" s="245"/>
      <c r="B71" s="396" t="s">
        <v>169</v>
      </c>
      <c r="C71" s="391"/>
      <c r="D71" s="391"/>
      <c r="E71" s="397"/>
      <c r="H71" s="246"/>
      <c r="I71" s="201"/>
    </row>
    <row r="72" spans="1:9" s="149" customFormat="1" x14ac:dyDescent="0.3">
      <c r="A72" s="245"/>
      <c r="B72" s="147" t="s">
        <v>130</v>
      </c>
      <c r="C72" s="143" t="s">
        <v>131</v>
      </c>
      <c r="D72" s="143" t="s">
        <v>132</v>
      </c>
      <c r="E72" s="148" t="s">
        <v>133</v>
      </c>
      <c r="H72" s="246"/>
      <c r="I72" s="201"/>
    </row>
    <row r="73" spans="1:9" s="149" customFormat="1" ht="56.25" x14ac:dyDescent="0.3">
      <c r="A73" s="110" t="s">
        <v>6</v>
      </c>
      <c r="B73" s="221"/>
      <c r="C73" s="224"/>
      <c r="D73" s="224"/>
      <c r="E73" s="308"/>
      <c r="F73" s="126" t="s">
        <v>2</v>
      </c>
      <c r="H73" s="246"/>
      <c r="I73" s="201"/>
    </row>
    <row r="74" spans="1:9" s="149" customFormat="1" ht="37.5" x14ac:dyDescent="0.3">
      <c r="A74" s="133" t="s">
        <v>134</v>
      </c>
      <c r="B74" s="450" t="str">
        <f>IF(ISNUMBER(B66),B66,"-")</f>
        <v>-</v>
      </c>
      <c r="C74" s="451" t="str">
        <f>IF(ISNUMBER(C66),C66,"-")</f>
        <v>-</v>
      </c>
      <c r="D74" s="451" t="str">
        <f>IF(ISNUMBER(D66),D66,"-")</f>
        <v>-</v>
      </c>
      <c r="E74" s="452" t="str">
        <f>IF(ISNUMBER(E66),E66,"-")</f>
        <v>-</v>
      </c>
      <c r="F74" s="126" t="s">
        <v>2</v>
      </c>
      <c r="H74" s="246"/>
      <c r="I74" s="201"/>
    </row>
    <row r="75" spans="1:9" s="149" customFormat="1" ht="56.25" x14ac:dyDescent="0.3">
      <c r="A75" s="59" t="s">
        <v>186</v>
      </c>
      <c r="B75" s="292" t="str">
        <f>IF(ISNUMBER(B73),B73*$B$60,"-")</f>
        <v>-</v>
      </c>
      <c r="C75" s="179" t="str">
        <f t="shared" ref="C75:E75" si="6">IF(ISNUMBER(C73),C73*$B$60,"-")</f>
        <v>-</v>
      </c>
      <c r="D75" s="179" t="str">
        <f t="shared" si="6"/>
        <v>-</v>
      </c>
      <c r="E75" s="293" t="str">
        <f t="shared" si="6"/>
        <v>-</v>
      </c>
      <c r="F75" s="63" t="s">
        <v>2</v>
      </c>
      <c r="H75" s="246"/>
      <c r="I75" s="201"/>
    </row>
    <row r="76" spans="1:9" s="149" customFormat="1" ht="38.25" thickBot="1" x14ac:dyDescent="0.35">
      <c r="A76" s="60" t="s">
        <v>187</v>
      </c>
      <c r="B76" s="294" t="str">
        <f>IF(ISNUMBER(B74),B75*B74,"-")</f>
        <v>-</v>
      </c>
      <c r="C76" s="178" t="str">
        <f>IF(ISNUMBER(C74),C75*C74,"-")</f>
        <v>-</v>
      </c>
      <c r="D76" s="178" t="str">
        <f>IF(ISNUMBER(D74),D75*D74,"-")</f>
        <v>-</v>
      </c>
      <c r="E76" s="295" t="str">
        <f>IF(ISNUMBER(E74),E75*E74,"-")</f>
        <v>-</v>
      </c>
      <c r="F76" s="63" t="s">
        <v>2</v>
      </c>
      <c r="H76" s="246"/>
      <c r="I76" s="201"/>
    </row>
    <row r="77" spans="1:9" s="149" customFormat="1" ht="19.5" thickBot="1" x14ac:dyDescent="0.35">
      <c r="A77" s="245"/>
      <c r="H77" s="246"/>
      <c r="I77" s="201"/>
    </row>
    <row r="78" spans="1:9" s="109" customFormat="1" ht="19.5" thickBot="1" x14ac:dyDescent="0.35">
      <c r="A78" s="387" t="s">
        <v>118</v>
      </c>
      <c r="B78" s="388"/>
      <c r="C78" s="388"/>
      <c r="D78" s="388"/>
      <c r="E78" s="388"/>
      <c r="F78" s="388"/>
      <c r="G78" s="388"/>
      <c r="H78" s="389"/>
      <c r="I78" s="198"/>
    </row>
    <row r="79" spans="1:9" s="109" customFormat="1" ht="13.15" customHeight="1" x14ac:dyDescent="0.3">
      <c r="A79" s="117"/>
      <c r="B79" s="113"/>
      <c r="C79" s="111"/>
      <c r="D79" s="111"/>
      <c r="E79" s="113"/>
      <c r="F79" s="113"/>
      <c r="G79" s="113"/>
      <c r="H79" s="114"/>
      <c r="I79" s="198"/>
    </row>
    <row r="80" spans="1:9" s="109" customFormat="1" ht="37.5" x14ac:dyDescent="0.3">
      <c r="A80" s="110" t="s">
        <v>7</v>
      </c>
      <c r="B80" s="224"/>
      <c r="C80" s="202" t="s">
        <v>2</v>
      </c>
      <c r="D80" s="113"/>
      <c r="E80" s="113"/>
      <c r="F80" s="113"/>
      <c r="G80" s="113"/>
      <c r="H80" s="114"/>
      <c r="I80" s="198"/>
    </row>
    <row r="81" spans="1:9" s="109" customFormat="1" ht="10.9" customHeight="1" thickBot="1" x14ac:dyDescent="0.35">
      <c r="A81" s="117"/>
      <c r="B81" s="113"/>
      <c r="C81" s="113"/>
      <c r="D81" s="113"/>
      <c r="E81" s="113"/>
      <c r="F81" s="113"/>
      <c r="G81" s="113"/>
      <c r="H81" s="114"/>
      <c r="I81" s="198"/>
    </row>
    <row r="82" spans="1:9" s="109" customFormat="1" x14ac:dyDescent="0.3">
      <c r="A82" s="117"/>
      <c r="B82" s="398" t="s">
        <v>184</v>
      </c>
      <c r="C82" s="399"/>
      <c r="D82" s="399"/>
      <c r="E82" s="399"/>
      <c r="F82" s="399"/>
      <c r="G82" s="400"/>
      <c r="H82" s="114"/>
      <c r="I82" s="198"/>
    </row>
    <row r="83" spans="1:9" s="109" customFormat="1" ht="29.25" customHeight="1" x14ac:dyDescent="0.3">
      <c r="A83" s="138"/>
      <c r="B83" s="401" t="s">
        <v>139</v>
      </c>
      <c r="C83" s="366"/>
      <c r="D83" s="365" t="s">
        <v>169</v>
      </c>
      <c r="E83" s="402"/>
      <c r="F83" s="402"/>
      <c r="G83" s="403"/>
      <c r="H83" s="114"/>
      <c r="I83" s="198"/>
    </row>
    <row r="84" spans="1:9" s="109" customFormat="1" ht="29.25" customHeight="1" x14ac:dyDescent="0.3">
      <c r="A84" s="138"/>
      <c r="B84" s="296" t="s">
        <v>11</v>
      </c>
      <c r="C84" s="65" t="s">
        <v>109</v>
      </c>
      <c r="D84" s="143" t="s">
        <v>130</v>
      </c>
      <c r="E84" s="143" t="s">
        <v>131</v>
      </c>
      <c r="F84" s="143" t="s">
        <v>132</v>
      </c>
      <c r="G84" s="148" t="s">
        <v>133</v>
      </c>
      <c r="H84" s="114"/>
      <c r="I84" s="198"/>
    </row>
    <row r="85" spans="1:9" s="109" customFormat="1" ht="37.5" x14ac:dyDescent="0.3">
      <c r="A85" s="110" t="s">
        <v>54</v>
      </c>
      <c r="B85" s="297">
        <v>25</v>
      </c>
      <c r="C85" s="175">
        <v>30</v>
      </c>
      <c r="D85" s="223"/>
      <c r="E85" s="223"/>
      <c r="F85" s="223"/>
      <c r="G85" s="298"/>
      <c r="H85" s="243" t="s">
        <v>58</v>
      </c>
      <c r="I85" s="198"/>
    </row>
    <row r="86" spans="1:9" s="109" customFormat="1" ht="37.5" x14ac:dyDescent="0.3">
      <c r="A86" s="133" t="s">
        <v>134</v>
      </c>
      <c r="B86" s="299"/>
      <c r="C86" s="176"/>
      <c r="D86" s="221"/>
      <c r="E86" s="221"/>
      <c r="F86" s="221"/>
      <c r="G86" s="300"/>
      <c r="H86" s="243" t="s">
        <v>58</v>
      </c>
      <c r="I86" s="198"/>
    </row>
    <row r="87" spans="1:9" s="109" customFormat="1" ht="33.75" customHeight="1" x14ac:dyDescent="0.3">
      <c r="A87" s="59" t="s">
        <v>186</v>
      </c>
      <c r="B87" s="173" t="str">
        <f>IF(ISNUMBER($B$80),B85*$B$80,"-")</f>
        <v>-</v>
      </c>
      <c r="C87" s="172" t="str">
        <f t="shared" ref="C87" si="7">IF(ISNUMBER($B$80),C85*$B$80,"-")</f>
        <v>-</v>
      </c>
      <c r="D87" s="172" t="str">
        <f>IF(ISNUMBER(D85),D85*$B$80,"-")</f>
        <v>-</v>
      </c>
      <c r="E87" s="172" t="str">
        <f t="shared" ref="E87:G87" si="8">IF(ISNUMBER(E85),E85*$B$80,"-")</f>
        <v>-</v>
      </c>
      <c r="F87" s="172" t="str">
        <f t="shared" si="8"/>
        <v>-</v>
      </c>
      <c r="G87" s="301" t="str">
        <f t="shared" si="8"/>
        <v>-</v>
      </c>
      <c r="H87" s="244" t="s">
        <v>2</v>
      </c>
      <c r="I87" s="198"/>
    </row>
    <row r="88" spans="1:9" s="109" customFormat="1" ht="33.75" customHeight="1" thickBot="1" x14ac:dyDescent="0.35">
      <c r="A88" s="60" t="s">
        <v>187</v>
      </c>
      <c r="B88" s="302"/>
      <c r="C88" s="303"/>
      <c r="D88" s="304" t="str">
        <f>IF(ISNUMBER(D86),D86*D87,"-")</f>
        <v>-</v>
      </c>
      <c r="E88" s="304" t="str">
        <f t="shared" ref="E88:G88" si="9">IF(ISNUMBER(E86),E86*E87,"-")</f>
        <v>-</v>
      </c>
      <c r="F88" s="304" t="str">
        <f t="shared" si="9"/>
        <v>-</v>
      </c>
      <c r="G88" s="305" t="str">
        <f t="shared" si="9"/>
        <v>-</v>
      </c>
      <c r="H88" s="244" t="s">
        <v>2</v>
      </c>
      <c r="I88" s="198"/>
    </row>
    <row r="89" spans="1:9" s="109" customFormat="1" ht="19.5" thickBot="1" x14ac:dyDescent="0.35">
      <c r="A89" s="117"/>
      <c r="B89" s="113"/>
      <c r="C89" s="113"/>
      <c r="D89" s="113"/>
      <c r="E89" s="113"/>
      <c r="F89" s="113"/>
      <c r="G89" s="113"/>
      <c r="H89" s="114"/>
      <c r="I89" s="198"/>
    </row>
    <row r="90" spans="1:9" s="109" customFormat="1" x14ac:dyDescent="0.3">
      <c r="A90" s="117"/>
      <c r="B90" s="398" t="s">
        <v>185</v>
      </c>
      <c r="C90" s="399"/>
      <c r="D90" s="399"/>
      <c r="E90" s="399"/>
      <c r="F90" s="399"/>
      <c r="G90" s="400"/>
      <c r="H90" s="114"/>
      <c r="I90" s="198"/>
    </row>
    <row r="91" spans="1:9" s="109" customFormat="1" x14ac:dyDescent="0.3">
      <c r="A91" s="138"/>
      <c r="B91" s="401" t="s">
        <v>139</v>
      </c>
      <c r="C91" s="366"/>
      <c r="D91" s="365" t="s">
        <v>169</v>
      </c>
      <c r="E91" s="402"/>
      <c r="F91" s="402"/>
      <c r="G91" s="403"/>
      <c r="H91" s="114"/>
      <c r="I91" s="198"/>
    </row>
    <row r="92" spans="1:9" s="109" customFormat="1" x14ac:dyDescent="0.3">
      <c r="A92" s="138"/>
      <c r="B92" s="296" t="s">
        <v>11</v>
      </c>
      <c r="C92" s="65" t="s">
        <v>109</v>
      </c>
      <c r="D92" s="143" t="s">
        <v>130</v>
      </c>
      <c r="E92" s="143" t="s">
        <v>131</v>
      </c>
      <c r="F92" s="143" t="s">
        <v>132</v>
      </c>
      <c r="G92" s="148" t="s">
        <v>133</v>
      </c>
      <c r="H92" s="114"/>
      <c r="I92" s="198"/>
    </row>
    <row r="93" spans="1:9" s="109" customFormat="1" ht="37.5" x14ac:dyDescent="0.3">
      <c r="A93" s="110" t="s">
        <v>54</v>
      </c>
      <c r="B93" s="299"/>
      <c r="C93" s="176"/>
      <c r="D93" s="224"/>
      <c r="E93" s="224"/>
      <c r="F93" s="224"/>
      <c r="G93" s="308"/>
      <c r="H93" s="243" t="s">
        <v>58</v>
      </c>
      <c r="I93" s="198"/>
    </row>
    <row r="94" spans="1:9" s="109" customFormat="1" ht="37.5" x14ac:dyDescent="0.3">
      <c r="A94" s="133" t="s">
        <v>134</v>
      </c>
      <c r="B94" s="299"/>
      <c r="C94" s="176"/>
      <c r="D94" s="451" t="str">
        <f>IF(ISNUMBER(D86),D86,"-")</f>
        <v>-</v>
      </c>
      <c r="E94" s="451" t="str">
        <f t="shared" ref="E94:G94" si="10">IF(ISNUMBER(E86),E86,"-")</f>
        <v>-</v>
      </c>
      <c r="F94" s="451" t="str">
        <f t="shared" si="10"/>
        <v>-</v>
      </c>
      <c r="G94" s="452" t="str">
        <f t="shared" si="10"/>
        <v>-</v>
      </c>
      <c r="H94" s="243" t="s">
        <v>58</v>
      </c>
      <c r="I94" s="198"/>
    </row>
    <row r="95" spans="1:9" s="109" customFormat="1" ht="56.25" x14ac:dyDescent="0.3">
      <c r="A95" s="59" t="s">
        <v>186</v>
      </c>
      <c r="B95" s="299"/>
      <c r="C95" s="176"/>
      <c r="D95" s="172" t="str">
        <f>IF(ISNUMBER(D93),D93*$B$80,"-")</f>
        <v>-</v>
      </c>
      <c r="E95" s="172" t="str">
        <f t="shared" ref="E95:G95" si="11">IF(ISNUMBER(E93),E93*$B$80,"-")</f>
        <v>-</v>
      </c>
      <c r="F95" s="172" t="str">
        <f t="shared" si="11"/>
        <v>-</v>
      </c>
      <c r="G95" s="301" t="str">
        <f t="shared" si="11"/>
        <v>-</v>
      </c>
      <c r="H95" s="244" t="s">
        <v>2</v>
      </c>
      <c r="I95" s="198"/>
    </row>
    <row r="96" spans="1:9" s="109" customFormat="1" ht="38.25" thickBot="1" x14ac:dyDescent="0.35">
      <c r="A96" s="60" t="s">
        <v>187</v>
      </c>
      <c r="B96" s="302"/>
      <c r="C96" s="303"/>
      <c r="D96" s="304" t="str">
        <f>IF(ISNUMBER(D94),D94*D95,"-")</f>
        <v>-</v>
      </c>
      <c r="E96" s="304" t="str">
        <f t="shared" ref="E96" si="12">IF(ISNUMBER(E94),E94*E95,"-")</f>
        <v>-</v>
      </c>
      <c r="F96" s="304" t="str">
        <f>IF(ISNUMBER(F94),F94*F95,"-")</f>
        <v>-</v>
      </c>
      <c r="G96" s="305" t="str">
        <f t="shared" ref="G96" si="13">IF(ISNUMBER(G94),G94*G95,"-")</f>
        <v>-</v>
      </c>
      <c r="H96" s="244" t="s">
        <v>2</v>
      </c>
      <c r="I96" s="198"/>
    </row>
    <row r="97" spans="1:9" s="109" customFormat="1" x14ac:dyDescent="0.3">
      <c r="A97" s="117"/>
      <c r="B97" s="113"/>
      <c r="C97" s="113"/>
      <c r="D97" s="113"/>
      <c r="E97" s="113"/>
      <c r="F97" s="113"/>
      <c r="G97" s="113"/>
      <c r="H97" s="114"/>
      <c r="I97" s="198"/>
    </row>
    <row r="98" spans="1:9" s="109" customFormat="1" ht="19.5" thickBot="1" x14ac:dyDescent="0.35">
      <c r="A98" s="117"/>
      <c r="B98" s="113"/>
      <c r="C98" s="113"/>
      <c r="D98" s="113"/>
      <c r="E98" s="113"/>
      <c r="F98" s="113"/>
      <c r="G98" s="113"/>
      <c r="H98" s="114"/>
      <c r="I98" s="198"/>
    </row>
    <row r="99" spans="1:9" s="109" customFormat="1" ht="19.5" thickBot="1" x14ac:dyDescent="0.35">
      <c r="A99" s="387" t="s">
        <v>119</v>
      </c>
      <c r="B99" s="388"/>
      <c r="C99" s="388"/>
      <c r="D99" s="388"/>
      <c r="E99" s="388"/>
      <c r="F99" s="388"/>
      <c r="G99" s="388"/>
      <c r="H99" s="389"/>
      <c r="I99" s="198"/>
    </row>
    <row r="100" spans="1:9" s="109" customFormat="1" ht="18.75" customHeight="1" x14ac:dyDescent="0.3">
      <c r="A100" s="117"/>
      <c r="B100" s="113"/>
      <c r="C100" s="113"/>
      <c r="D100" s="113"/>
      <c r="E100" s="113"/>
      <c r="F100" s="113"/>
      <c r="G100" s="113"/>
      <c r="H100" s="114"/>
      <c r="I100" s="198"/>
    </row>
    <row r="101" spans="1:9" s="109" customFormat="1" ht="32.25" customHeight="1" x14ac:dyDescent="0.3">
      <c r="A101" s="134" t="s">
        <v>8</v>
      </c>
      <c r="B101" s="224"/>
      <c r="C101" s="150" t="s">
        <v>10</v>
      </c>
      <c r="D101" s="127"/>
      <c r="E101" s="113"/>
      <c r="F101" s="113"/>
      <c r="G101" s="113"/>
      <c r="H101" s="114"/>
      <c r="I101" s="198"/>
    </row>
    <row r="102" spans="1:9" s="109" customFormat="1" ht="19.5" thickBot="1" x14ac:dyDescent="0.35">
      <c r="A102" s="138"/>
      <c r="B102" s="113"/>
      <c r="C102" s="151"/>
      <c r="D102" s="127"/>
      <c r="E102" s="113"/>
      <c r="F102" s="113"/>
      <c r="G102" s="113"/>
      <c r="H102" s="114"/>
      <c r="I102" s="198"/>
    </row>
    <row r="103" spans="1:9" s="109" customFormat="1" x14ac:dyDescent="0.3">
      <c r="A103" s="138"/>
      <c r="B103" s="393" t="s">
        <v>184</v>
      </c>
      <c r="C103" s="394"/>
      <c r="D103" s="394"/>
      <c r="E103" s="395"/>
      <c r="F103" s="113"/>
      <c r="G103" s="113"/>
      <c r="H103" s="114"/>
      <c r="I103" s="198"/>
    </row>
    <row r="104" spans="1:9" s="109" customFormat="1" x14ac:dyDescent="0.3">
      <c r="A104" s="138"/>
      <c r="B104" s="396" t="s">
        <v>169</v>
      </c>
      <c r="C104" s="391"/>
      <c r="D104" s="391"/>
      <c r="E104" s="397"/>
      <c r="F104" s="113"/>
      <c r="G104" s="113"/>
      <c r="H104" s="114"/>
      <c r="I104" s="198"/>
    </row>
    <row r="105" spans="1:9" s="109" customFormat="1" ht="28.5" customHeight="1" x14ac:dyDescent="0.3">
      <c r="A105" s="117"/>
      <c r="B105" s="306" t="s">
        <v>130</v>
      </c>
      <c r="C105" s="248" t="s">
        <v>131</v>
      </c>
      <c r="D105" s="248" t="s">
        <v>132</v>
      </c>
      <c r="E105" s="307" t="s">
        <v>133</v>
      </c>
      <c r="F105" s="113"/>
      <c r="G105" s="113"/>
      <c r="H105" s="114"/>
      <c r="I105" s="198"/>
    </row>
    <row r="106" spans="1:9" s="109" customFormat="1" x14ac:dyDescent="0.3">
      <c r="A106" s="134" t="s">
        <v>9</v>
      </c>
      <c r="B106" s="221"/>
      <c r="C106" s="224"/>
      <c r="D106" s="224"/>
      <c r="E106" s="308"/>
      <c r="F106" s="150" t="s">
        <v>11</v>
      </c>
      <c r="G106" s="113"/>
      <c r="H106" s="114"/>
      <c r="I106" s="198"/>
    </row>
    <row r="107" spans="1:9" s="109" customFormat="1" ht="28.5" customHeight="1" x14ac:dyDescent="0.3">
      <c r="A107" s="133" t="s">
        <v>134</v>
      </c>
      <c r="B107" s="221"/>
      <c r="C107" s="224"/>
      <c r="D107" s="224"/>
      <c r="E107" s="308"/>
      <c r="F107" s="150" t="s">
        <v>58</v>
      </c>
      <c r="G107" s="113"/>
      <c r="H107" s="114"/>
      <c r="I107" s="198"/>
    </row>
    <row r="108" spans="1:9" s="109" customFormat="1" ht="56.25" x14ac:dyDescent="0.3">
      <c r="A108" s="59" t="s">
        <v>186</v>
      </c>
      <c r="B108" s="292" t="str">
        <f>IF(ISNUMBER(B106),$B$101*B106,"-")</f>
        <v>-</v>
      </c>
      <c r="C108" s="179" t="str">
        <f t="shared" ref="C108:E108" si="14">IF(ISNUMBER(C106),$B$101*C106,"-")</f>
        <v>-</v>
      </c>
      <c r="D108" s="179" t="str">
        <f t="shared" si="14"/>
        <v>-</v>
      </c>
      <c r="E108" s="293" t="str">
        <f t="shared" si="14"/>
        <v>-</v>
      </c>
      <c r="F108" s="66" t="s">
        <v>2</v>
      </c>
      <c r="G108" s="113"/>
      <c r="H108" s="114"/>
      <c r="I108" s="198"/>
    </row>
    <row r="109" spans="1:9" s="109" customFormat="1" ht="38.25" thickBot="1" x14ac:dyDescent="0.35">
      <c r="A109" s="60" t="s">
        <v>187</v>
      </c>
      <c r="B109" s="294" t="str">
        <f>IF(ISNUMBER(B107),B108*B107,"-")</f>
        <v>-</v>
      </c>
      <c r="C109" s="178" t="str">
        <f t="shared" ref="C109:E109" si="15">IF(ISNUMBER(C107),C108*C107,"-")</f>
        <v>-</v>
      </c>
      <c r="D109" s="178" t="str">
        <f t="shared" si="15"/>
        <v>-</v>
      </c>
      <c r="E109" s="295" t="str">
        <f t="shared" si="15"/>
        <v>-</v>
      </c>
      <c r="F109" s="152" t="s">
        <v>2</v>
      </c>
      <c r="G109" s="113"/>
      <c r="H109" s="114"/>
      <c r="I109" s="198"/>
    </row>
    <row r="110" spans="1:9" s="109" customFormat="1" ht="19.5" thickBot="1" x14ac:dyDescent="0.35">
      <c r="A110" s="117"/>
      <c r="B110" s="113"/>
      <c r="C110" s="113"/>
      <c r="D110" s="113"/>
      <c r="E110" s="113"/>
      <c r="F110" s="113"/>
      <c r="G110" s="113"/>
      <c r="H110" s="114"/>
      <c r="I110" s="198"/>
    </row>
    <row r="111" spans="1:9" s="109" customFormat="1" x14ac:dyDescent="0.3">
      <c r="A111" s="138"/>
      <c r="B111" s="393" t="s">
        <v>185</v>
      </c>
      <c r="C111" s="394"/>
      <c r="D111" s="394"/>
      <c r="E111" s="395"/>
      <c r="F111" s="113"/>
      <c r="G111" s="113"/>
      <c r="H111" s="114"/>
      <c r="I111" s="198"/>
    </row>
    <row r="112" spans="1:9" s="109" customFormat="1" x14ac:dyDescent="0.3">
      <c r="A112" s="138"/>
      <c r="B112" s="396" t="s">
        <v>169</v>
      </c>
      <c r="C112" s="391"/>
      <c r="D112" s="391"/>
      <c r="E112" s="397"/>
      <c r="F112" s="113"/>
      <c r="G112" s="113"/>
      <c r="H112" s="114"/>
      <c r="I112" s="198"/>
    </row>
    <row r="113" spans="1:10" s="109" customFormat="1" ht="28.5" customHeight="1" x14ac:dyDescent="0.3">
      <c r="A113" s="117"/>
      <c r="B113" s="306" t="s">
        <v>130</v>
      </c>
      <c r="C113" s="248" t="s">
        <v>131</v>
      </c>
      <c r="D113" s="248" t="s">
        <v>132</v>
      </c>
      <c r="E113" s="307" t="s">
        <v>133</v>
      </c>
      <c r="F113" s="113"/>
      <c r="G113" s="113"/>
      <c r="H113" s="114"/>
      <c r="I113" s="198"/>
    </row>
    <row r="114" spans="1:10" s="109" customFormat="1" x14ac:dyDescent="0.3">
      <c r="A114" s="134" t="s">
        <v>9</v>
      </c>
      <c r="B114" s="221"/>
      <c r="C114" s="224"/>
      <c r="D114" s="224"/>
      <c r="E114" s="308"/>
      <c r="F114" s="150" t="s">
        <v>11</v>
      </c>
      <c r="G114" s="113"/>
      <c r="H114" s="114"/>
      <c r="I114" s="198"/>
    </row>
    <row r="115" spans="1:10" s="109" customFormat="1" ht="37.5" x14ac:dyDescent="0.3">
      <c r="A115" s="133" t="s">
        <v>134</v>
      </c>
      <c r="B115" s="450" t="str">
        <f>IF(ISNUMBER(B107),B107,"-")</f>
        <v>-</v>
      </c>
      <c r="C115" s="451" t="str">
        <f t="shared" ref="C115:E115" si="16">IF(ISNUMBER(C107),C107,"-")</f>
        <v>-</v>
      </c>
      <c r="D115" s="451" t="str">
        <f t="shared" si="16"/>
        <v>-</v>
      </c>
      <c r="E115" s="452" t="str">
        <f t="shared" si="16"/>
        <v>-</v>
      </c>
      <c r="F115" s="150" t="s">
        <v>58</v>
      </c>
      <c r="G115" s="113"/>
      <c r="H115" s="114"/>
      <c r="I115" s="198"/>
    </row>
    <row r="116" spans="1:10" s="109" customFormat="1" ht="56.25" x14ac:dyDescent="0.3">
      <c r="A116" s="59" t="s">
        <v>186</v>
      </c>
      <c r="B116" s="292" t="str">
        <f>IF(ISNUMBER(B114),$B$101*B114,"-")</f>
        <v>-</v>
      </c>
      <c r="C116" s="179" t="str">
        <f t="shared" ref="C116:E116" si="17">IF(ISNUMBER(C114),$B$101*C114,"-")</f>
        <v>-</v>
      </c>
      <c r="D116" s="179" t="str">
        <f t="shared" si="17"/>
        <v>-</v>
      </c>
      <c r="E116" s="293" t="str">
        <f t="shared" si="17"/>
        <v>-</v>
      </c>
      <c r="F116" s="66" t="s">
        <v>2</v>
      </c>
      <c r="G116" s="113"/>
      <c r="H116" s="114"/>
      <c r="I116" s="198"/>
    </row>
    <row r="117" spans="1:10" s="109" customFormat="1" ht="38.25" thickBot="1" x14ac:dyDescent="0.35">
      <c r="A117" s="60" t="s">
        <v>187</v>
      </c>
      <c r="B117" s="294" t="str">
        <f>IF(ISNUMBER(B115),B116*B115,"-")</f>
        <v>-</v>
      </c>
      <c r="C117" s="178" t="str">
        <f>IF(ISNUMBER(C115),C116*C115,"-")</f>
        <v>-</v>
      </c>
      <c r="D117" s="178" t="str">
        <f>IF(ISNUMBER(D115),D116*D115,"-")</f>
        <v>-</v>
      </c>
      <c r="E117" s="295" t="str">
        <f t="shared" ref="E117" si="18">IF(ISNUMBER(E115),E116*E115,"-")</f>
        <v>-</v>
      </c>
      <c r="F117" s="247" t="s">
        <v>2</v>
      </c>
      <c r="G117" s="135"/>
      <c r="H117" s="136"/>
      <c r="I117" s="198"/>
    </row>
    <row r="118" spans="1:10" s="109" customFormat="1" ht="19.5" thickBot="1" x14ac:dyDescent="0.35">
      <c r="A118" s="117"/>
      <c r="B118" s="113"/>
      <c r="C118" s="113"/>
      <c r="D118" s="113"/>
      <c r="E118" s="113"/>
      <c r="F118" s="113"/>
      <c r="G118" s="113"/>
      <c r="H118" s="114"/>
      <c r="I118" s="198"/>
    </row>
    <row r="119" spans="1:10" s="109" customFormat="1" ht="26.25" x14ac:dyDescent="0.3">
      <c r="A119" s="414" t="s">
        <v>204</v>
      </c>
      <c r="B119" s="415"/>
      <c r="C119" s="415"/>
      <c r="D119" s="415"/>
      <c r="E119" s="415"/>
      <c r="F119" s="415"/>
      <c r="G119" s="415"/>
      <c r="H119" s="416"/>
      <c r="I119" s="198"/>
    </row>
    <row r="120" spans="1:10" s="109" customFormat="1" ht="19.5" thickBot="1" x14ac:dyDescent="0.35">
      <c r="A120" s="117"/>
      <c r="B120" s="113"/>
      <c r="C120" s="113"/>
      <c r="D120" s="113"/>
      <c r="E120" s="113"/>
      <c r="F120" s="113"/>
      <c r="G120" s="113"/>
      <c r="H120" s="114"/>
      <c r="I120" s="198"/>
    </row>
    <row r="121" spans="1:10" s="109" customFormat="1" ht="19.5" customHeight="1" x14ac:dyDescent="0.3">
      <c r="A121" s="117"/>
      <c r="B121" s="113"/>
      <c r="C121" s="409" t="s">
        <v>140</v>
      </c>
      <c r="D121" s="410"/>
      <c r="E121" s="410"/>
      <c r="F121" s="410"/>
      <c r="G121" s="410"/>
      <c r="H121" s="411"/>
      <c r="I121" s="202"/>
    </row>
    <row r="122" spans="1:10" s="109" customFormat="1" ht="48" customHeight="1" x14ac:dyDescent="0.3">
      <c r="A122" s="117"/>
      <c r="B122" s="113"/>
      <c r="C122" s="412" t="s">
        <v>209</v>
      </c>
      <c r="D122" s="413"/>
      <c r="E122" s="404" t="s">
        <v>208</v>
      </c>
      <c r="F122" s="404"/>
      <c r="G122" s="404"/>
      <c r="H122" s="405"/>
      <c r="I122" s="202"/>
    </row>
    <row r="123" spans="1:10" s="109" customFormat="1" ht="56.25" customHeight="1" thickBot="1" x14ac:dyDescent="0.35">
      <c r="A123" s="117"/>
      <c r="B123" s="113"/>
      <c r="C123" s="187" t="s">
        <v>141</v>
      </c>
      <c r="D123" s="188" t="s">
        <v>142</v>
      </c>
      <c r="E123" s="189" t="s">
        <v>130</v>
      </c>
      <c r="F123" s="189" t="s">
        <v>131</v>
      </c>
      <c r="G123" s="189" t="s">
        <v>132</v>
      </c>
      <c r="H123" s="190" t="s">
        <v>133</v>
      </c>
      <c r="I123" s="202"/>
    </row>
    <row r="124" spans="1:10" s="109" customFormat="1" ht="103.9" customHeight="1" x14ac:dyDescent="0.3">
      <c r="A124" s="406" t="s">
        <v>205</v>
      </c>
      <c r="B124" s="183" t="s">
        <v>203</v>
      </c>
      <c r="C124" s="184"/>
      <c r="D124" s="184"/>
      <c r="E124" s="192" t="str">
        <f>IF(ISNUMBER(C18),C18,"-")</f>
        <v>-</v>
      </c>
      <c r="F124" s="184"/>
      <c r="G124" s="184"/>
      <c r="H124" s="185"/>
      <c r="I124" s="203" t="s">
        <v>2</v>
      </c>
      <c r="J124" s="112"/>
    </row>
    <row r="125" spans="1:10" s="109" customFormat="1" ht="52.15" customHeight="1" x14ac:dyDescent="0.3">
      <c r="A125" s="407"/>
      <c r="B125" s="180" t="s">
        <v>97</v>
      </c>
      <c r="C125" s="182"/>
      <c r="D125" s="182"/>
      <c r="E125" s="191" t="str">
        <f>IF(ISNUMBER(B29),B29,"-")</f>
        <v>-</v>
      </c>
      <c r="F125" s="191" t="str">
        <f>IF(ISNUMBER(C29),C29,"-")</f>
        <v>-</v>
      </c>
      <c r="G125" s="191" t="str">
        <f>IF(ISNUMBER(D29),D29,"-")</f>
        <v>-</v>
      </c>
      <c r="H125" s="194" t="str">
        <f>IF(ISNUMBER(E29),E29,"-")</f>
        <v>-</v>
      </c>
      <c r="I125" s="203" t="s">
        <v>2</v>
      </c>
      <c r="J125" s="112"/>
    </row>
    <row r="126" spans="1:10" s="109" customFormat="1" ht="52.15" customHeight="1" x14ac:dyDescent="0.3">
      <c r="A126" s="407"/>
      <c r="B126" s="180" t="s">
        <v>98</v>
      </c>
      <c r="C126" s="191" t="str">
        <f t="shared" ref="C126:H126" si="19">IF(ISNUMBER(B41),B41,"-")</f>
        <v>-</v>
      </c>
      <c r="D126" s="191" t="str">
        <f t="shared" si="19"/>
        <v>-</v>
      </c>
      <c r="E126" s="182"/>
      <c r="F126" s="191" t="str">
        <f t="shared" si="19"/>
        <v>-</v>
      </c>
      <c r="G126" s="191" t="str">
        <f t="shared" si="19"/>
        <v>-</v>
      </c>
      <c r="H126" s="194" t="str">
        <f t="shared" si="19"/>
        <v>-</v>
      </c>
      <c r="I126" s="203" t="s">
        <v>2</v>
      </c>
      <c r="J126" s="112"/>
    </row>
    <row r="127" spans="1:10" s="109" customFormat="1" ht="52.15" customHeight="1" thickBot="1" x14ac:dyDescent="0.35">
      <c r="A127" s="408"/>
      <c r="B127" s="181" t="s">
        <v>99</v>
      </c>
      <c r="C127" s="186"/>
      <c r="D127" s="186"/>
      <c r="E127" s="193" t="str">
        <f>IF(ISNUMBER(B53),B53,"-")</f>
        <v>-</v>
      </c>
      <c r="F127" s="193" t="str">
        <f>IF(ISNUMBER(C53),C53,"-")</f>
        <v>-</v>
      </c>
      <c r="G127" s="193" t="str">
        <f>IF(ISNUMBER(D53),D53,"-")</f>
        <v>-</v>
      </c>
      <c r="H127" s="195" t="str">
        <f>IF(ISNUMBER(E53),E53,"-")</f>
        <v>-</v>
      </c>
      <c r="I127" s="203" t="s">
        <v>2</v>
      </c>
      <c r="J127" s="112"/>
    </row>
    <row r="128" spans="1:10" s="109" customFormat="1" ht="49.9" customHeight="1" x14ac:dyDescent="0.3">
      <c r="A128" s="406" t="s">
        <v>206</v>
      </c>
      <c r="B128" s="183" t="s">
        <v>78</v>
      </c>
      <c r="C128" s="184"/>
      <c r="D128" s="184"/>
      <c r="E128" s="192" t="str">
        <f>IF(ISNUMBER(B67),B67,"-")</f>
        <v>-</v>
      </c>
      <c r="F128" s="192" t="str">
        <f>IF(ISNUMBER(C67),C67,"-")</f>
        <v>-</v>
      </c>
      <c r="G128" s="192" t="str">
        <f>IF(ISNUMBER(D67),D67,"-")</f>
        <v>-</v>
      </c>
      <c r="H128" s="196" t="str">
        <f>IF(ISNUMBER(E67),E67,"-")</f>
        <v>-</v>
      </c>
      <c r="I128" s="203" t="s">
        <v>2</v>
      </c>
      <c r="J128" s="112"/>
    </row>
    <row r="129" spans="1:10" s="109" customFormat="1" ht="49.9" customHeight="1" x14ac:dyDescent="0.3">
      <c r="A129" s="407"/>
      <c r="B129" s="180" t="s">
        <v>100</v>
      </c>
      <c r="C129" s="191" t="str">
        <f>IF(ISNUMBER(B87),B87,"-")</f>
        <v>-</v>
      </c>
      <c r="D129" s="191" t="str">
        <f t="shared" ref="D129:H129" si="20">IF(ISNUMBER(C87),C87,"-")</f>
        <v>-</v>
      </c>
      <c r="E129" s="191" t="str">
        <f t="shared" si="20"/>
        <v>-</v>
      </c>
      <c r="F129" s="191" t="str">
        <f t="shared" si="20"/>
        <v>-</v>
      </c>
      <c r="G129" s="191" t="str">
        <f t="shared" si="20"/>
        <v>-</v>
      </c>
      <c r="H129" s="194" t="str">
        <f t="shared" si="20"/>
        <v>-</v>
      </c>
      <c r="I129" s="203" t="s">
        <v>2</v>
      </c>
      <c r="J129" s="112"/>
    </row>
    <row r="130" spans="1:10" s="109" customFormat="1" ht="54" customHeight="1" thickBot="1" x14ac:dyDescent="0.35">
      <c r="A130" s="408"/>
      <c r="B130" s="181" t="s">
        <v>79</v>
      </c>
      <c r="C130" s="186"/>
      <c r="D130" s="186"/>
      <c r="E130" s="193" t="str">
        <f>IF(ISNUMBER(B108),B108,"-")</f>
        <v>-</v>
      </c>
      <c r="F130" s="193" t="str">
        <f>IF(ISNUMBER(C108),C108,"-")</f>
        <v>-</v>
      </c>
      <c r="G130" s="193" t="str">
        <f>IF(ISNUMBER(D108),D108,"-")</f>
        <v>-</v>
      </c>
      <c r="H130" s="195" t="str">
        <f>IF(ISNUMBER(E108),E108,"-")</f>
        <v>-</v>
      </c>
      <c r="I130" s="203" t="s">
        <v>2</v>
      </c>
      <c r="J130" s="112"/>
    </row>
    <row r="131" spans="1:10" s="109" customFormat="1" ht="72" customHeight="1" x14ac:dyDescent="0.3">
      <c r="A131" s="406" t="s">
        <v>207</v>
      </c>
      <c r="B131" s="183" t="s">
        <v>78</v>
      </c>
      <c r="C131" s="184"/>
      <c r="D131" s="184"/>
      <c r="E131" s="192" t="str">
        <f>IF(ISNUMBER(B75),B75,"-")</f>
        <v>-</v>
      </c>
      <c r="F131" s="192" t="str">
        <f t="shared" ref="F131:H131" si="21">IF(ISNUMBER(C75),C75,"-")</f>
        <v>-</v>
      </c>
      <c r="G131" s="192" t="str">
        <f t="shared" si="21"/>
        <v>-</v>
      </c>
      <c r="H131" s="196" t="str">
        <f t="shared" si="21"/>
        <v>-</v>
      </c>
      <c r="I131" s="203" t="s">
        <v>2</v>
      </c>
      <c r="J131" s="112"/>
    </row>
    <row r="132" spans="1:10" s="109" customFormat="1" ht="72" customHeight="1" x14ac:dyDescent="0.3">
      <c r="A132" s="407"/>
      <c r="B132" s="180" t="s">
        <v>100</v>
      </c>
      <c r="C132" s="182" t="str">
        <f>IF(ISNUMBER(B95),B95,"-")</f>
        <v>-</v>
      </c>
      <c r="D132" s="182" t="str">
        <f t="shared" ref="D132:H132" si="22">IF(ISNUMBER(C95),C95,"-")</f>
        <v>-</v>
      </c>
      <c r="E132" s="191" t="str">
        <f t="shared" si="22"/>
        <v>-</v>
      </c>
      <c r="F132" s="191" t="str">
        <f t="shared" si="22"/>
        <v>-</v>
      </c>
      <c r="G132" s="191" t="str">
        <f t="shared" si="22"/>
        <v>-</v>
      </c>
      <c r="H132" s="194" t="str">
        <f t="shared" si="22"/>
        <v>-</v>
      </c>
      <c r="I132" s="203" t="s">
        <v>2</v>
      </c>
      <c r="J132" s="112"/>
    </row>
    <row r="133" spans="1:10" s="109" customFormat="1" ht="72" customHeight="1" thickBot="1" x14ac:dyDescent="0.35">
      <c r="A133" s="408"/>
      <c r="B133" s="181" t="s">
        <v>79</v>
      </c>
      <c r="C133" s="186"/>
      <c r="D133" s="186"/>
      <c r="E133" s="193" t="str">
        <f>IF(ISNUMBER(B116),B116,"-")</f>
        <v>-</v>
      </c>
      <c r="F133" s="193" t="str">
        <f t="shared" ref="F133:H133" si="23">IF(ISNUMBER(C116),C116,"-")</f>
        <v>-</v>
      </c>
      <c r="G133" s="193" t="str">
        <f t="shared" si="23"/>
        <v>-</v>
      </c>
      <c r="H133" s="193" t="str">
        <f t="shared" si="23"/>
        <v>-</v>
      </c>
      <c r="I133" s="203" t="s">
        <v>2</v>
      </c>
      <c r="J133" s="112"/>
    </row>
    <row r="134" spans="1:10" s="109" customFormat="1" ht="19.5" thickBot="1" x14ac:dyDescent="0.35">
      <c r="I134" s="198"/>
    </row>
    <row r="135" spans="1:10" x14ac:dyDescent="0.3">
      <c r="A135" s="117"/>
      <c r="B135" s="113"/>
      <c r="C135" s="409" t="s">
        <v>129</v>
      </c>
      <c r="D135" s="410"/>
      <c r="E135" s="410"/>
      <c r="F135" s="410"/>
      <c r="G135" s="410"/>
      <c r="H135" s="411"/>
    </row>
    <row r="136" spans="1:10" ht="18.75" customHeight="1" x14ac:dyDescent="0.3">
      <c r="A136" s="117"/>
      <c r="B136" s="113"/>
      <c r="C136" s="412" t="s">
        <v>209</v>
      </c>
      <c r="D136" s="413"/>
      <c r="E136" s="404" t="s">
        <v>208</v>
      </c>
      <c r="F136" s="404"/>
      <c r="G136" s="404"/>
      <c r="H136" s="405"/>
    </row>
    <row r="137" spans="1:10" ht="19.5" thickBot="1" x14ac:dyDescent="0.35">
      <c r="A137" s="117"/>
      <c r="B137" s="113"/>
      <c r="C137" s="187" t="s">
        <v>141</v>
      </c>
      <c r="D137" s="188" t="s">
        <v>142</v>
      </c>
      <c r="E137" s="189" t="s">
        <v>130</v>
      </c>
      <c r="F137" s="189" t="s">
        <v>131</v>
      </c>
      <c r="G137" s="189" t="s">
        <v>132</v>
      </c>
      <c r="H137" s="190" t="s">
        <v>133</v>
      </c>
    </row>
    <row r="138" spans="1:10" ht="37.5" customHeight="1" x14ac:dyDescent="0.3">
      <c r="A138" s="406" t="s">
        <v>205</v>
      </c>
      <c r="B138" s="183" t="s">
        <v>96</v>
      </c>
      <c r="C138" s="184"/>
      <c r="D138" s="184"/>
      <c r="E138" s="184"/>
      <c r="F138" s="184"/>
      <c r="G138" s="184"/>
      <c r="H138" s="185"/>
    </row>
    <row r="139" spans="1:10" ht="37.5" x14ac:dyDescent="0.3">
      <c r="A139" s="407"/>
      <c r="B139" s="180" t="s">
        <v>97</v>
      </c>
      <c r="C139" s="182"/>
      <c r="D139" s="182"/>
      <c r="E139" s="191" t="str">
        <f>IF(ISNUMBER(B30),B30,"-")</f>
        <v>-</v>
      </c>
      <c r="F139" s="191" t="str">
        <f>IF(ISNUMBER(C30),C30,"-")</f>
        <v>-</v>
      </c>
      <c r="G139" s="191" t="str">
        <f>IF(ISNUMBER(D30),D30,"-")</f>
        <v>-</v>
      </c>
      <c r="H139" s="194" t="str">
        <f>IF(ISNUMBER(E30),E30,"-")</f>
        <v>-</v>
      </c>
      <c r="I139" s="204" t="s">
        <v>2</v>
      </c>
    </row>
    <row r="140" spans="1:10" ht="37.5" x14ac:dyDescent="0.3">
      <c r="A140" s="407"/>
      <c r="B140" s="180" t="s">
        <v>98</v>
      </c>
      <c r="C140" s="182"/>
      <c r="D140" s="182"/>
      <c r="E140" s="182"/>
      <c r="F140" s="191" t="str">
        <f>IF(ISNUMBER(E42),E42,"-")</f>
        <v>-</v>
      </c>
      <c r="G140" s="191" t="str">
        <f>IF(ISNUMBER(F42),F42,"-")</f>
        <v>-</v>
      </c>
      <c r="H140" s="194" t="str">
        <f>IF(ISNUMBER(G42),G42,"-")</f>
        <v>-</v>
      </c>
      <c r="I140" s="204" t="s">
        <v>2</v>
      </c>
    </row>
    <row r="141" spans="1:10" ht="38.25" thickBot="1" x14ac:dyDescent="0.35">
      <c r="A141" s="408"/>
      <c r="B141" s="181" t="s">
        <v>99</v>
      </c>
      <c r="C141" s="186"/>
      <c r="D141" s="186"/>
      <c r="E141" s="193" t="str">
        <f>IF(ISNUMBER(B54),B54,"-")</f>
        <v>-</v>
      </c>
      <c r="F141" s="193" t="str">
        <f>IF(ISNUMBER(C54),C54,"-")</f>
        <v>-</v>
      </c>
      <c r="G141" s="193" t="str">
        <f>IF(ISNUMBER(D54),D54,"-")</f>
        <v>-</v>
      </c>
      <c r="H141" s="195" t="str">
        <f>IF(ISNUMBER(E54),E54,"-")</f>
        <v>-</v>
      </c>
      <c r="I141" s="204" t="s">
        <v>2</v>
      </c>
    </row>
    <row r="142" spans="1:10" ht="37.5" x14ac:dyDescent="0.3">
      <c r="A142" s="406" t="s">
        <v>206</v>
      </c>
      <c r="B142" s="183" t="s">
        <v>78</v>
      </c>
      <c r="C142" s="184"/>
      <c r="D142" s="184"/>
      <c r="E142" s="192" t="str">
        <f>IF(ISNUMBER(B68),B68,"-")</f>
        <v>-</v>
      </c>
      <c r="F142" s="192" t="str">
        <f>IF(ISNUMBER(C68),C68,"-")</f>
        <v>-</v>
      </c>
      <c r="G142" s="192" t="str">
        <f>IF(ISNUMBER(D68),D68,"-")</f>
        <v>-</v>
      </c>
      <c r="H142" s="196" t="str">
        <f>IF(ISNUMBER(E68),E68,"-")</f>
        <v>-</v>
      </c>
      <c r="I142" s="204" t="s">
        <v>2</v>
      </c>
    </row>
    <row r="143" spans="1:10" ht="37.5" x14ac:dyDescent="0.3">
      <c r="A143" s="407"/>
      <c r="B143" s="180" t="s">
        <v>100</v>
      </c>
      <c r="C143" s="182"/>
      <c r="D143" s="182"/>
      <c r="E143" s="191" t="str">
        <f t="shared" ref="E143:H143" si="24">IF(ISNUMBER(D88),D88,"-")</f>
        <v>-</v>
      </c>
      <c r="F143" s="191" t="str">
        <f t="shared" si="24"/>
        <v>-</v>
      </c>
      <c r="G143" s="191" t="str">
        <f t="shared" si="24"/>
        <v>-</v>
      </c>
      <c r="H143" s="194" t="str">
        <f t="shared" si="24"/>
        <v>-</v>
      </c>
      <c r="I143" s="204" t="s">
        <v>2</v>
      </c>
    </row>
    <row r="144" spans="1:10" ht="38.25" thickBot="1" x14ac:dyDescent="0.35">
      <c r="A144" s="408"/>
      <c r="B144" s="181" t="s">
        <v>79</v>
      </c>
      <c r="C144" s="186"/>
      <c r="D144" s="186"/>
      <c r="E144" s="193" t="str">
        <f>IF(ISNUMBER(B109),B109,"-")</f>
        <v>-</v>
      </c>
      <c r="F144" s="193" t="str">
        <f t="shared" ref="F144:H144" si="25">IF(ISNUMBER(C109),C109,"-")</f>
        <v>-</v>
      </c>
      <c r="G144" s="193" t="str">
        <f t="shared" si="25"/>
        <v>-</v>
      </c>
      <c r="H144" s="195" t="str">
        <f t="shared" si="25"/>
        <v>-</v>
      </c>
      <c r="I144" s="204" t="s">
        <v>2</v>
      </c>
    </row>
    <row r="145" spans="1:9" ht="37.5" x14ac:dyDescent="0.3">
      <c r="A145" s="406" t="s">
        <v>207</v>
      </c>
      <c r="B145" s="183" t="s">
        <v>78</v>
      </c>
      <c r="C145" s="184"/>
      <c r="D145" s="184"/>
      <c r="E145" s="192" t="str">
        <f>IF(ISNUMBER(B76),B76,"-")</f>
        <v>-</v>
      </c>
      <c r="F145" s="192" t="str">
        <f t="shared" ref="F145:H145" si="26">IF(ISNUMBER(C76),C76,"-")</f>
        <v>-</v>
      </c>
      <c r="G145" s="192" t="str">
        <f t="shared" si="26"/>
        <v>-</v>
      </c>
      <c r="H145" s="196" t="str">
        <f t="shared" si="26"/>
        <v>-</v>
      </c>
      <c r="I145" s="204" t="s">
        <v>2</v>
      </c>
    </row>
    <row r="146" spans="1:9" ht="37.5" x14ac:dyDescent="0.3">
      <c r="A146" s="407"/>
      <c r="B146" s="180" t="s">
        <v>100</v>
      </c>
      <c r="C146" s="182"/>
      <c r="D146" s="182"/>
      <c r="E146" s="191" t="str">
        <f t="shared" ref="E146:H146" si="27">IF(ISNUMBER(D96),D96,"-")</f>
        <v>-</v>
      </c>
      <c r="F146" s="191" t="str">
        <f t="shared" si="27"/>
        <v>-</v>
      </c>
      <c r="G146" s="191" t="str">
        <f t="shared" si="27"/>
        <v>-</v>
      </c>
      <c r="H146" s="194" t="str">
        <f t="shared" si="27"/>
        <v>-</v>
      </c>
      <c r="I146" s="204" t="s">
        <v>2</v>
      </c>
    </row>
    <row r="147" spans="1:9" ht="51" customHeight="1" thickBot="1" x14ac:dyDescent="0.35">
      <c r="A147" s="408"/>
      <c r="B147" s="181" t="s">
        <v>79</v>
      </c>
      <c r="C147" s="186"/>
      <c r="D147" s="186"/>
      <c r="E147" s="193" t="str">
        <f>IF(ISNUMBER(B117),B117,"-")</f>
        <v>-</v>
      </c>
      <c r="F147" s="193" t="str">
        <f t="shared" ref="F147:H147" si="28">IF(ISNUMBER(C117),C117,"-")</f>
        <v>-</v>
      </c>
      <c r="G147" s="193" t="str">
        <f t="shared" si="28"/>
        <v>-</v>
      </c>
      <c r="H147" s="195" t="str">
        <f t="shared" si="28"/>
        <v>-</v>
      </c>
      <c r="I147" s="204" t="s">
        <v>2</v>
      </c>
    </row>
  </sheetData>
  <sheetProtection algorithmName="SHA-512" hashValue="a39hq4Byu3c2oAJdztP/2qCUmPO7cEMDgXFROWS2rJBEmb2u2lnRfRbuNOVTlK9ArQPfY01sQEQaost9JpPOzg==" saltValue="YPw4Nj8ZwCvlAxHk3gfKSw==" spinCount="100000" sheet="1" objects="1" scenarios="1"/>
  <mergeCells count="51">
    <mergeCell ref="A8:C8"/>
    <mergeCell ref="A78:H78"/>
    <mergeCell ref="A14:B14"/>
    <mergeCell ref="A15:B15"/>
    <mergeCell ref="A18:B18"/>
    <mergeCell ref="A20:H20"/>
    <mergeCell ref="A32:H32"/>
    <mergeCell ref="B49:E49"/>
    <mergeCell ref="A12:D12"/>
    <mergeCell ref="B25:E25"/>
    <mergeCell ref="B24:E24"/>
    <mergeCell ref="B36:E36"/>
    <mergeCell ref="B37:C37"/>
    <mergeCell ref="D37:G37"/>
    <mergeCell ref="A44:H44"/>
    <mergeCell ref="A56:H56"/>
    <mergeCell ref="A1:H1"/>
    <mergeCell ref="A3:H3"/>
    <mergeCell ref="A5:H5"/>
    <mergeCell ref="A6:H6"/>
    <mergeCell ref="F7:H7"/>
    <mergeCell ref="E122:H122"/>
    <mergeCell ref="B91:C91"/>
    <mergeCell ref="D91:G91"/>
    <mergeCell ref="A145:A147"/>
    <mergeCell ref="A131:A133"/>
    <mergeCell ref="C121:H121"/>
    <mergeCell ref="C122:D122"/>
    <mergeCell ref="A138:A141"/>
    <mergeCell ref="A142:A144"/>
    <mergeCell ref="A128:A130"/>
    <mergeCell ref="C135:H135"/>
    <mergeCell ref="C136:D136"/>
    <mergeCell ref="E136:H136"/>
    <mergeCell ref="A119:H119"/>
    <mergeCell ref="A124:A127"/>
    <mergeCell ref="B104:E104"/>
    <mergeCell ref="B112:E112"/>
    <mergeCell ref="B62:E62"/>
    <mergeCell ref="B70:E70"/>
    <mergeCell ref="B83:C83"/>
    <mergeCell ref="D83:G83"/>
    <mergeCell ref="A99:H99"/>
    <mergeCell ref="A58:H58"/>
    <mergeCell ref="B48:E48"/>
    <mergeCell ref="B103:E103"/>
    <mergeCell ref="B111:E111"/>
    <mergeCell ref="B63:E63"/>
    <mergeCell ref="B71:E71"/>
    <mergeCell ref="B82:G82"/>
    <mergeCell ref="B90:G90"/>
  </mergeCells>
  <pageMargins left="0.7" right="0.7" top="0.75" bottom="0.75" header="0.3" footer="0.3"/>
  <pageSetup scale="51" fitToHeight="0" orientation="landscape" r:id="rId1"/>
  <headerFooter>
    <oddHeader>&amp;L&amp;G&amp;RAnnnée de création 2024</oddHeader>
    <oddFooter>&amp;R&amp;F - &amp;A</oddFooter>
  </headerFooter>
  <drawing r:id="rId2"/>
  <legacyDrawing r:id="rId3"/>
  <legacyDrawingHF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09"/>
  <sheetViews>
    <sheetView showGridLines="0" showRuler="0" zoomScale="60" zoomScaleNormal="60" zoomScalePageLayoutView="60" workbookViewId="0">
      <selection activeCell="D108" sqref="D108"/>
    </sheetView>
  </sheetViews>
  <sheetFormatPr baseColWidth="10" defaultColWidth="11.42578125" defaultRowHeight="18.75" x14ac:dyDescent="0.3"/>
  <cols>
    <col min="1" max="1" width="29" style="53" customWidth="1"/>
    <col min="2" max="2" width="19.85546875" style="53" customWidth="1"/>
    <col min="3" max="3" width="19.42578125" style="53" customWidth="1"/>
    <col min="4" max="4" width="34.28515625" style="53" bestFit="1" customWidth="1"/>
    <col min="5" max="5" width="29" style="53" customWidth="1"/>
    <col min="6" max="6" width="22.7109375" style="53" customWidth="1"/>
    <col min="7" max="7" width="23.140625" style="53" customWidth="1"/>
    <col min="8" max="8" width="17" style="53" customWidth="1"/>
    <col min="9" max="9" width="29" style="53" customWidth="1"/>
    <col min="10" max="10" width="29.140625" style="53" bestFit="1" customWidth="1"/>
    <col min="11" max="11" width="29" style="53" customWidth="1"/>
    <col min="12" max="16384" width="11.42578125" style="53"/>
  </cols>
  <sheetData>
    <row r="1" spans="1:9" ht="51" customHeight="1" x14ac:dyDescent="0.3">
      <c r="A1" s="351" t="s">
        <v>225</v>
      </c>
      <c r="B1" s="352"/>
      <c r="C1" s="352"/>
      <c r="D1" s="352"/>
      <c r="E1" s="352"/>
      <c r="F1" s="352"/>
      <c r="G1" s="352"/>
      <c r="H1" s="353"/>
    </row>
    <row r="2" spans="1:9" ht="19.5" thickBot="1" x14ac:dyDescent="0.35"/>
    <row r="3" spans="1:9" ht="26.25" x14ac:dyDescent="0.3">
      <c r="A3" s="351" t="s">
        <v>148</v>
      </c>
      <c r="B3" s="352"/>
      <c r="C3" s="352"/>
      <c r="D3" s="352"/>
      <c r="E3" s="352"/>
      <c r="F3" s="352"/>
      <c r="G3" s="352"/>
      <c r="H3" s="353" t="s">
        <v>4</v>
      </c>
    </row>
    <row r="4" spans="1:9" ht="19.5" thickBot="1" x14ac:dyDescent="0.35"/>
    <row r="5" spans="1:9" ht="26.25" x14ac:dyDescent="0.3">
      <c r="A5" s="351" t="s">
        <v>210</v>
      </c>
      <c r="B5" s="352"/>
      <c r="C5" s="352"/>
      <c r="D5" s="352"/>
      <c r="E5" s="352"/>
      <c r="F5" s="352"/>
      <c r="G5" s="352"/>
      <c r="H5" s="353"/>
    </row>
    <row r="6" spans="1:9" ht="19.5" thickBot="1" x14ac:dyDescent="0.35">
      <c r="A6" s="71"/>
      <c r="B6" s="72"/>
      <c r="C6" s="72"/>
      <c r="D6" s="72"/>
      <c r="E6" s="72"/>
      <c r="F6" s="72"/>
      <c r="H6" s="54"/>
    </row>
    <row r="7" spans="1:9" ht="19.5" thickBot="1" x14ac:dyDescent="0.35">
      <c r="A7" s="360" t="s">
        <v>72</v>
      </c>
      <c r="B7" s="361"/>
      <c r="C7" s="361"/>
      <c r="D7" s="361"/>
      <c r="E7" s="361"/>
      <c r="F7" s="361"/>
      <c r="G7" s="361"/>
      <c r="H7" s="362"/>
    </row>
    <row r="8" spans="1:9" ht="18.75" customHeight="1" thickBot="1" x14ac:dyDescent="0.35">
      <c r="A8" s="153"/>
      <c r="B8" s="48"/>
      <c r="C8" s="48"/>
      <c r="D8" s="48"/>
      <c r="E8" s="48"/>
      <c r="F8" s="48"/>
      <c r="H8" s="54"/>
    </row>
    <row r="9" spans="1:9" x14ac:dyDescent="0.3">
      <c r="A9" s="316" t="s">
        <v>1</v>
      </c>
      <c r="B9" s="310" t="s">
        <v>34</v>
      </c>
      <c r="C9" s="310" t="s">
        <v>35</v>
      </c>
      <c r="D9" s="311" t="s">
        <v>36</v>
      </c>
      <c r="E9" s="48"/>
      <c r="F9" s="48"/>
      <c r="H9" s="54"/>
    </row>
    <row r="10" spans="1:9" ht="94.5" customHeight="1" thickBot="1" x14ac:dyDescent="0.35">
      <c r="A10" s="317" t="s">
        <v>37</v>
      </c>
      <c r="B10" s="318"/>
      <c r="C10" s="318"/>
      <c r="D10" s="319" t="str">
        <f>IF(ISNUMBER(B10),SUM(B10:C10),"-")</f>
        <v>-</v>
      </c>
      <c r="E10" s="154" t="s">
        <v>2</v>
      </c>
      <c r="F10" s="48"/>
      <c r="H10" s="54"/>
    </row>
    <row r="11" spans="1:9" ht="19.5" thickBot="1" x14ac:dyDescent="0.35">
      <c r="A11" s="67"/>
      <c r="H11" s="54"/>
    </row>
    <row r="12" spans="1:9" ht="19.5" thickBot="1" x14ac:dyDescent="0.35">
      <c r="A12" s="331" t="s">
        <v>212</v>
      </c>
      <c r="B12" s="443"/>
      <c r="C12" s="443"/>
      <c r="D12" s="332"/>
      <c r="H12" s="54"/>
    </row>
    <row r="13" spans="1:9" x14ac:dyDescent="0.3">
      <c r="A13" s="309"/>
      <c r="B13" s="310" t="s">
        <v>34</v>
      </c>
      <c r="C13" s="310" t="s">
        <v>35</v>
      </c>
      <c r="D13" s="311" t="s">
        <v>36</v>
      </c>
      <c r="H13" s="54"/>
    </row>
    <row r="14" spans="1:9" ht="37.5" x14ac:dyDescent="0.3">
      <c r="A14" s="166" t="s">
        <v>80</v>
      </c>
      <c r="B14" s="225"/>
      <c r="C14" s="225"/>
      <c r="D14" s="312"/>
      <c r="E14" s="53" t="s">
        <v>82</v>
      </c>
      <c r="H14" s="54"/>
      <c r="I14" s="48"/>
    </row>
    <row r="15" spans="1:9" ht="37.5" x14ac:dyDescent="0.3">
      <c r="A15" s="166" t="s">
        <v>136</v>
      </c>
      <c r="B15" s="225"/>
      <c r="C15" s="225"/>
      <c r="D15" s="312"/>
      <c r="E15" s="53" t="s">
        <v>58</v>
      </c>
      <c r="H15" s="54"/>
      <c r="I15" s="48"/>
    </row>
    <row r="16" spans="1:9" ht="56.25" x14ac:dyDescent="0.3">
      <c r="A16" s="59" t="s">
        <v>186</v>
      </c>
      <c r="B16" s="9" t="str">
        <f>IF(ISNUMBER(B14),B14*B10,"-")</f>
        <v>-</v>
      </c>
      <c r="C16" s="9" t="str">
        <f>IF(ISNUMBER(C14),C14*C10,"-")</f>
        <v>-</v>
      </c>
      <c r="D16" s="313" t="str">
        <f>IF(ISNUMBER(D10),SUM(B16:C16),"-")</f>
        <v>-</v>
      </c>
      <c r="E16" s="7" t="s">
        <v>2</v>
      </c>
      <c r="H16" s="54"/>
    </row>
    <row r="17" spans="1:8" ht="38.25" thickBot="1" x14ac:dyDescent="0.35">
      <c r="A17" s="60" t="s">
        <v>187</v>
      </c>
      <c r="B17" s="314" t="str">
        <f>IF(ISNUMBER(B15),B16*B15,"-")</f>
        <v>-</v>
      </c>
      <c r="C17" s="314" t="str">
        <f>IF(ISNUMBER(C15),C16*C15,"-")</f>
        <v>-</v>
      </c>
      <c r="D17" s="315" t="str">
        <f>IF(ISNUMBER(B17),SUM(B17:C17),"-")</f>
        <v>-</v>
      </c>
      <c r="E17" s="7" t="s">
        <v>2</v>
      </c>
      <c r="H17" s="54"/>
    </row>
    <row r="18" spans="1:8" x14ac:dyDescent="0.3">
      <c r="A18" s="67"/>
      <c r="H18" s="54"/>
    </row>
    <row r="19" spans="1:8" ht="19.5" thickBot="1" x14ac:dyDescent="0.35">
      <c r="A19" s="448" t="s">
        <v>211</v>
      </c>
      <c r="B19" s="449"/>
      <c r="C19" s="449"/>
      <c r="D19" s="449"/>
      <c r="E19" s="449"/>
      <c r="F19" s="449"/>
      <c r="G19" s="449"/>
      <c r="H19" s="54"/>
    </row>
    <row r="20" spans="1:8" s="149" customFormat="1" x14ac:dyDescent="0.3">
      <c r="A20" s="245"/>
      <c r="B20" s="446" t="s">
        <v>184</v>
      </c>
      <c r="C20" s="347"/>
      <c r="D20" s="447"/>
      <c r="E20" s="446" t="s">
        <v>185</v>
      </c>
      <c r="F20" s="347"/>
      <c r="G20" s="447"/>
      <c r="H20" s="246"/>
    </row>
    <row r="21" spans="1:8" x14ac:dyDescent="0.3">
      <c r="A21" s="67"/>
      <c r="B21" s="38" t="s">
        <v>34</v>
      </c>
      <c r="C21" s="38" t="s">
        <v>35</v>
      </c>
      <c r="D21" s="231" t="s">
        <v>36</v>
      </c>
      <c r="E21" s="38" t="s">
        <v>34</v>
      </c>
      <c r="F21" s="38" t="s">
        <v>35</v>
      </c>
      <c r="G21" s="231" t="s">
        <v>36</v>
      </c>
      <c r="H21" s="54"/>
    </row>
    <row r="22" spans="1:8" ht="37.5" x14ac:dyDescent="0.3">
      <c r="A22" s="156" t="s">
        <v>83</v>
      </c>
      <c r="B22" s="225"/>
      <c r="C22" s="225"/>
      <c r="D22" s="212"/>
      <c r="E22" s="225"/>
      <c r="F22" s="225"/>
      <c r="G22" s="212"/>
      <c r="H22" s="54"/>
    </row>
    <row r="23" spans="1:8" ht="37.5" x14ac:dyDescent="0.3">
      <c r="A23" s="155" t="s">
        <v>136</v>
      </c>
      <c r="B23" s="226" t="str">
        <f>IF(ISNUMBER($B$15),$B$15,"-")</f>
        <v>-</v>
      </c>
      <c r="C23" s="226" t="str">
        <f>IF(ISNUMBER($C$15),$C$15,"-")</f>
        <v>-</v>
      </c>
      <c r="D23" s="212"/>
      <c r="E23" s="226" t="str">
        <f>IF(ISNUMBER($B$15),$B$15,"-")</f>
        <v>-</v>
      </c>
      <c r="F23" s="226" t="str">
        <f>IF(ISNUMBER($C$15),$C$15,"-")</f>
        <v>-</v>
      </c>
      <c r="G23" s="212"/>
      <c r="H23" s="54"/>
    </row>
    <row r="24" spans="1:8" x14ac:dyDescent="0.3">
      <c r="A24" s="52" t="s">
        <v>135</v>
      </c>
      <c r="B24" s="9" t="str">
        <f>IF(ISNUMBER(B22),B22*$B$10,"-")</f>
        <v>-</v>
      </c>
      <c r="C24" s="9" t="str">
        <f>IF(ISNUMBER(C22),C22*$C$10,"-")</f>
        <v>-</v>
      </c>
      <c r="D24" s="9" t="str">
        <f>IF(ISNUMBER(B24),SUM(B24:C24),"-")</f>
        <v>-</v>
      </c>
      <c r="E24" s="9" t="str">
        <f>IF(ISNUMBER(E22),E22*$B$10,"-")</f>
        <v>-</v>
      </c>
      <c r="F24" s="9" t="str">
        <f>IF(ISNUMBER(F22),F22*$C$10,"-")</f>
        <v>-</v>
      </c>
      <c r="G24" s="9" t="str">
        <f>IF(ISNUMBER(E24),SUM(E24:F24),"-")</f>
        <v>-</v>
      </c>
      <c r="H24" s="54" t="s">
        <v>2</v>
      </c>
    </row>
    <row r="25" spans="1:8" ht="38.25" thickBot="1" x14ac:dyDescent="0.35">
      <c r="A25" s="51" t="s">
        <v>126</v>
      </c>
      <c r="B25" s="9" t="str">
        <f>IF(ISNUMBER(B23),B24*B23,"-")</f>
        <v>-</v>
      </c>
      <c r="C25" s="9" t="str">
        <f>IF(ISNUMBER(C23),C24*C23,"-")</f>
        <v>-</v>
      </c>
      <c r="D25" s="9" t="str">
        <f>IF(ISNUMBER(B25),SUM(B25:C25),"-")</f>
        <v>-</v>
      </c>
      <c r="E25" s="9" t="str">
        <f>IF(ISNUMBER(E23),E24*E23,"-")</f>
        <v>-</v>
      </c>
      <c r="F25" s="9" t="str">
        <f>IF(ISNUMBER(F23),F24*F23,"-")</f>
        <v>-</v>
      </c>
      <c r="G25" s="9" t="str">
        <f>IF(ISNUMBER(E25),SUM(E25:F25),"-")</f>
        <v>-</v>
      </c>
      <c r="H25" s="54" t="s">
        <v>2</v>
      </c>
    </row>
    <row r="26" spans="1:8" ht="19.5" thickBot="1" x14ac:dyDescent="0.35">
      <c r="A26" s="67"/>
      <c r="H26" s="54"/>
    </row>
    <row r="27" spans="1:8" ht="19.5" thickBot="1" x14ac:dyDescent="0.35">
      <c r="A27" s="360" t="s">
        <v>73</v>
      </c>
      <c r="B27" s="361"/>
      <c r="C27" s="361"/>
      <c r="D27" s="361"/>
      <c r="E27" s="361"/>
      <c r="F27" s="361"/>
      <c r="G27" s="361"/>
      <c r="H27" s="362"/>
    </row>
    <row r="28" spans="1:8" ht="18.75" customHeight="1" x14ac:dyDescent="0.3">
      <c r="A28" s="153"/>
      <c r="B28" s="48"/>
      <c r="C28" s="48"/>
      <c r="D28" s="48"/>
      <c r="E28" s="48"/>
      <c r="H28" s="54"/>
    </row>
    <row r="29" spans="1:8" x14ac:dyDescent="0.3">
      <c r="A29" s="444" t="s">
        <v>1</v>
      </c>
      <c r="B29" s="445" t="s">
        <v>12</v>
      </c>
      <c r="C29" s="445"/>
      <c r="D29" s="445"/>
      <c r="E29" s="42"/>
      <c r="H29" s="54"/>
    </row>
    <row r="30" spans="1:8" ht="37.5" x14ac:dyDescent="0.3">
      <c r="A30" s="444"/>
      <c r="B30" s="230" t="s">
        <v>13</v>
      </c>
      <c r="C30" s="230" t="s">
        <v>14</v>
      </c>
      <c r="D30" s="230" t="s">
        <v>15</v>
      </c>
      <c r="E30" s="48"/>
      <c r="H30" s="54"/>
    </row>
    <row r="31" spans="1:8" x14ac:dyDescent="0.3">
      <c r="A31" s="234" t="s">
        <v>16</v>
      </c>
      <c r="B31" s="225"/>
      <c r="C31" s="225"/>
      <c r="D31" s="225"/>
      <c r="E31" s="154" t="s">
        <v>39</v>
      </c>
      <c r="H31" s="54"/>
    </row>
    <row r="32" spans="1:8" x14ac:dyDescent="0.3">
      <c r="A32" s="234" t="s">
        <v>17</v>
      </c>
      <c r="B32" s="225"/>
      <c r="C32" s="225"/>
      <c r="D32" s="225"/>
      <c r="E32" s="154" t="s">
        <v>39</v>
      </c>
      <c r="H32" s="54"/>
    </row>
    <row r="33" spans="1:13" ht="30" customHeight="1" x14ac:dyDescent="0.3">
      <c r="A33" s="234" t="s">
        <v>18</v>
      </c>
      <c r="B33" s="225"/>
      <c r="C33" s="225"/>
      <c r="D33" s="212"/>
      <c r="E33" s="154" t="s">
        <v>39</v>
      </c>
      <c r="H33" s="54"/>
    </row>
    <row r="34" spans="1:13" ht="37.5" x14ac:dyDescent="0.3">
      <c r="A34" s="234" t="s">
        <v>19</v>
      </c>
      <c r="B34" s="212"/>
      <c r="C34" s="225"/>
      <c r="D34" s="212"/>
      <c r="E34" s="154" t="s">
        <v>39</v>
      </c>
      <c r="H34" s="54"/>
    </row>
    <row r="35" spans="1:13" x14ac:dyDescent="0.3">
      <c r="A35" s="234" t="s">
        <v>20</v>
      </c>
      <c r="B35" s="225"/>
      <c r="C35" s="225"/>
      <c r="D35" s="212"/>
      <c r="E35" s="154" t="s">
        <v>39</v>
      </c>
      <c r="H35" s="54"/>
    </row>
    <row r="36" spans="1:13" x14ac:dyDescent="0.3">
      <c r="A36" s="234" t="s">
        <v>21</v>
      </c>
      <c r="B36" s="84">
        <f>B35</f>
        <v>0</v>
      </c>
      <c r="C36" s="225"/>
      <c r="D36" s="212"/>
      <c r="E36" s="154" t="s">
        <v>39</v>
      </c>
      <c r="H36" s="54"/>
    </row>
    <row r="37" spans="1:13" x14ac:dyDescent="0.3">
      <c r="A37" s="234" t="s">
        <v>22</v>
      </c>
      <c r="B37" s="225"/>
      <c r="C37" s="225"/>
      <c r="D37" s="212"/>
      <c r="E37" s="154" t="s">
        <v>113</v>
      </c>
      <c r="H37" s="54"/>
    </row>
    <row r="38" spans="1:13" ht="56.25" x14ac:dyDescent="0.3">
      <c r="A38" s="234" t="s">
        <v>23</v>
      </c>
      <c r="B38" s="225"/>
      <c r="C38" s="225"/>
      <c r="D38" s="225"/>
      <c r="E38" s="154" t="s">
        <v>39</v>
      </c>
      <c r="H38" s="54"/>
    </row>
    <row r="39" spans="1:13" hidden="1" x14ac:dyDescent="0.3">
      <c r="A39" s="157" t="s">
        <v>24</v>
      </c>
      <c r="B39" s="158" t="str">
        <f>IF(ISNUMBER(B31),(B31*B32*B38),"")</f>
        <v/>
      </c>
      <c r="C39" s="158" t="str">
        <f>IF(ISNUMBER(C31),(C31*C32*C38),"")</f>
        <v/>
      </c>
      <c r="D39" s="159"/>
      <c r="E39" s="160" t="s">
        <v>40</v>
      </c>
      <c r="F39" s="161"/>
      <c r="G39" s="161"/>
      <c r="H39" s="162"/>
      <c r="I39" s="161"/>
      <c r="J39" s="161"/>
      <c r="K39" s="161"/>
      <c r="L39" s="161"/>
      <c r="M39" s="161"/>
    </row>
    <row r="40" spans="1:13" s="161" customFormat="1" hidden="1" x14ac:dyDescent="0.3">
      <c r="A40" s="157" t="s">
        <v>25</v>
      </c>
      <c r="B40" s="159"/>
      <c r="C40" s="158" t="str">
        <f>IF(ISNUMBER(C31),(C33*(SQRT(C34^2-C33^2))/2)*C31,"")</f>
        <v/>
      </c>
      <c r="D40" s="159"/>
      <c r="E40" s="160" t="s">
        <v>40</v>
      </c>
      <c r="H40" s="162"/>
    </row>
    <row r="41" spans="1:13" s="161" customFormat="1" hidden="1" x14ac:dyDescent="0.3">
      <c r="A41" s="157" t="s">
        <v>26</v>
      </c>
      <c r="B41" s="159"/>
      <c r="C41" s="158" t="str">
        <f>IF(ISNUMBER(C31),(C36*C33*C31),"")</f>
        <v/>
      </c>
      <c r="D41" s="159"/>
      <c r="E41" s="160" t="s">
        <v>40</v>
      </c>
      <c r="H41" s="162"/>
    </row>
    <row r="42" spans="1:13" s="161" customFormat="1" hidden="1" x14ac:dyDescent="0.3">
      <c r="A42" s="157" t="s">
        <v>27</v>
      </c>
      <c r="B42" s="158" t="str">
        <f>IF(ISNUMBER(B31),(B33*B35*B31),"")</f>
        <v/>
      </c>
      <c r="C42" s="158" t="str">
        <f>IF(ISNUMBER(C40),(C40*2+C41),"")</f>
        <v/>
      </c>
      <c r="D42" s="159"/>
      <c r="E42" s="160" t="s">
        <v>40</v>
      </c>
      <c r="H42" s="162"/>
    </row>
    <row r="43" spans="1:13" s="161" customFormat="1" ht="37.5" hidden="1" x14ac:dyDescent="0.3">
      <c r="A43" s="163" t="s">
        <v>28</v>
      </c>
      <c r="B43" s="158" t="str">
        <f>IF(ISNUMBER(B37),B42*B37+B39,"")</f>
        <v/>
      </c>
      <c r="C43" s="158" t="str">
        <f>IF(ISNUMBER(C37),C42*C37+C39,"")</f>
        <v/>
      </c>
      <c r="D43" s="158" t="str">
        <f>IF(ISNUMBER(D31),D31*D32*D38,"")</f>
        <v/>
      </c>
      <c r="E43" s="160" t="s">
        <v>40</v>
      </c>
      <c r="H43" s="162"/>
    </row>
    <row r="44" spans="1:13" s="161" customFormat="1" x14ac:dyDescent="0.3">
      <c r="A44" s="1"/>
      <c r="B44" s="2"/>
      <c r="C44" s="2"/>
      <c r="D44" s="2"/>
      <c r="E44" s="2"/>
      <c r="F44" s="53"/>
      <c r="G44" s="53"/>
      <c r="H44" s="54"/>
      <c r="I44" s="53"/>
      <c r="J44" s="53"/>
      <c r="K44" s="53"/>
      <c r="L44" s="53"/>
      <c r="M44" s="53"/>
    </row>
    <row r="45" spans="1:13" x14ac:dyDescent="0.3">
      <c r="A45" s="234" t="s">
        <v>29</v>
      </c>
      <c r="B45" s="225"/>
      <c r="C45" s="225"/>
      <c r="D45" s="225"/>
      <c r="E45" s="164" t="s">
        <v>30</v>
      </c>
      <c r="H45" s="54"/>
    </row>
    <row r="46" spans="1:13" ht="37.5" hidden="1" x14ac:dyDescent="0.3">
      <c r="A46" s="3" t="s">
        <v>28</v>
      </c>
      <c r="B46" s="210" t="str">
        <f>IF(ISNUMBER(B43),B43,"")</f>
        <v/>
      </c>
      <c r="C46" s="210" t="str">
        <f t="shared" ref="C46:D46" si="0">IF(ISNUMBER(C43),C43,"")</f>
        <v/>
      </c>
      <c r="D46" s="210" t="str">
        <f t="shared" si="0"/>
        <v/>
      </c>
      <c r="E46" s="4" t="s">
        <v>40</v>
      </c>
      <c r="F46" s="8"/>
      <c r="G46" s="161"/>
      <c r="H46" s="162"/>
      <c r="I46" s="161"/>
      <c r="J46" s="161"/>
      <c r="K46" s="161"/>
      <c r="L46" s="161"/>
      <c r="M46" s="161"/>
    </row>
    <row r="47" spans="1:13" s="161" customFormat="1" ht="37.5" hidden="1" x14ac:dyDescent="0.3">
      <c r="A47" s="3" t="s">
        <v>31</v>
      </c>
      <c r="B47" s="210" t="str">
        <f>IF(ISNUMBER(B46),B46*B45,"")</f>
        <v/>
      </c>
      <c r="C47" s="210" t="str">
        <f t="shared" ref="C47:D47" si="1">IF(ISNUMBER(C46),C46*C45,"")</f>
        <v/>
      </c>
      <c r="D47" s="210" t="str">
        <f t="shared" si="1"/>
        <v/>
      </c>
      <c r="E47" s="4" t="s">
        <v>40</v>
      </c>
      <c r="F47" s="8"/>
      <c r="H47" s="162"/>
    </row>
    <row r="48" spans="1:13" s="161" customFormat="1" hidden="1" x14ac:dyDescent="0.3">
      <c r="A48" s="67"/>
      <c r="B48" s="211"/>
      <c r="C48" s="211"/>
      <c r="D48" s="211"/>
      <c r="E48" s="53"/>
      <c r="F48" s="165"/>
      <c r="G48" s="53"/>
      <c r="H48" s="54"/>
      <c r="I48" s="53"/>
      <c r="J48" s="53"/>
      <c r="K48" s="53"/>
      <c r="L48" s="53"/>
      <c r="M48" s="53"/>
    </row>
    <row r="49" spans="1:8" ht="56.25" x14ac:dyDescent="0.3">
      <c r="A49" s="35" t="s">
        <v>32</v>
      </c>
      <c r="B49" s="9" t="str">
        <f>IF(ISNUMBER(B46),B46/1000,"")</f>
        <v/>
      </c>
      <c r="C49" s="9" t="str">
        <f t="shared" ref="C49:D49" si="2">IF(ISNUMBER(C46),C46/1000,"")</f>
        <v/>
      </c>
      <c r="D49" s="9" t="str">
        <f t="shared" si="2"/>
        <v/>
      </c>
      <c r="E49" s="7" t="s">
        <v>2</v>
      </c>
      <c r="F49" s="165"/>
      <c r="H49" s="54"/>
    </row>
    <row r="50" spans="1:8" ht="57" customHeight="1" x14ac:dyDescent="0.3">
      <c r="A50" s="35" t="s">
        <v>33</v>
      </c>
      <c r="B50" s="233" t="str">
        <f>IF(ISNUMBER(B49),B49*B45,"-")</f>
        <v>-</v>
      </c>
      <c r="C50" s="233" t="str">
        <f>IF(ISNUMBER(C49),C49*C45,"-")</f>
        <v>-</v>
      </c>
      <c r="D50" s="233" t="str">
        <f>IF(ISNUMBER(D49),D49*D45,"-")</f>
        <v>-</v>
      </c>
      <c r="E50" s="31" t="s">
        <v>2</v>
      </c>
      <c r="H50" s="54"/>
    </row>
    <row r="51" spans="1:8" ht="56.25" x14ac:dyDescent="0.3">
      <c r="A51" s="35" t="s">
        <v>41</v>
      </c>
      <c r="B51" s="436">
        <f>SUM(B50:D50)</f>
        <v>0</v>
      </c>
      <c r="C51" s="436"/>
      <c r="D51" s="436"/>
      <c r="E51" s="31" t="s">
        <v>2</v>
      </c>
      <c r="H51" s="54"/>
    </row>
    <row r="52" spans="1:8" ht="19.5" thickBot="1" x14ac:dyDescent="0.35">
      <c r="A52" s="67"/>
      <c r="H52" s="54"/>
    </row>
    <row r="53" spans="1:8" ht="19.5" thickBot="1" x14ac:dyDescent="0.35">
      <c r="A53" s="328" t="s">
        <v>212</v>
      </c>
      <c r="B53" s="329"/>
      <c r="C53" s="329"/>
      <c r="D53" s="329"/>
      <c r="E53" s="330"/>
      <c r="H53" s="54"/>
    </row>
    <row r="54" spans="1:8" ht="37.5" x14ac:dyDescent="0.3">
      <c r="A54" s="67"/>
      <c r="B54" s="230" t="s">
        <v>13</v>
      </c>
      <c r="C54" s="230" t="s">
        <v>14</v>
      </c>
      <c r="D54" s="230" t="s">
        <v>15</v>
      </c>
      <c r="H54" s="54"/>
    </row>
    <row r="55" spans="1:8" ht="37.5" x14ac:dyDescent="0.3">
      <c r="A55" s="166" t="s">
        <v>80</v>
      </c>
      <c r="B55" s="215"/>
      <c r="C55" s="215"/>
      <c r="D55" s="215"/>
      <c r="E55" s="255" t="s">
        <v>82</v>
      </c>
      <c r="H55" s="54"/>
    </row>
    <row r="56" spans="1:8" ht="56.25" x14ac:dyDescent="0.3">
      <c r="A56" s="35" t="s">
        <v>81</v>
      </c>
      <c r="B56" s="233" t="str">
        <f>IF(ISNUMBER(B55),B55*B50,"-")</f>
        <v>-</v>
      </c>
      <c r="C56" s="233" t="str">
        <f>IF(ISNUMBER(C55),C55*C50,"-")</f>
        <v>-</v>
      </c>
      <c r="D56" s="233" t="str">
        <f>IF(ISNUMBER(D55),D55*D50,"-")</f>
        <v>-</v>
      </c>
      <c r="E56" s="31" t="s">
        <v>2</v>
      </c>
      <c r="H56" s="54"/>
    </row>
    <row r="57" spans="1:8" ht="75" x14ac:dyDescent="0.3">
      <c r="A57" s="35" t="s">
        <v>214</v>
      </c>
      <c r="B57" s="437" t="str">
        <f>IF(ISNUMBER(D56),SUM(B56:D56),"-")</f>
        <v>-</v>
      </c>
      <c r="C57" s="438"/>
      <c r="D57" s="439"/>
      <c r="E57" s="31" t="s">
        <v>2</v>
      </c>
      <c r="H57" s="54"/>
    </row>
    <row r="58" spans="1:8" ht="37.5" x14ac:dyDescent="0.3">
      <c r="A58" s="155" t="s">
        <v>136</v>
      </c>
      <c r="B58" s="453"/>
      <c r="C58" s="453"/>
      <c r="D58" s="453"/>
      <c r="E58" s="256" t="s">
        <v>58</v>
      </c>
      <c r="H58" s="54"/>
    </row>
    <row r="59" spans="1:8" ht="38.25" thickBot="1" x14ac:dyDescent="0.35">
      <c r="A59" s="60" t="s">
        <v>187</v>
      </c>
      <c r="B59" s="436" t="str">
        <f>IF(ISNUMBER(B58),B58*B57,"-")</f>
        <v>-</v>
      </c>
      <c r="C59" s="436"/>
      <c r="D59" s="436"/>
      <c r="E59" s="31" t="s">
        <v>2</v>
      </c>
      <c r="H59" s="54"/>
    </row>
    <row r="60" spans="1:8" ht="9.75" customHeight="1" thickBot="1" x14ac:dyDescent="0.35">
      <c r="A60" s="67"/>
      <c r="H60" s="54"/>
    </row>
    <row r="61" spans="1:8" ht="19.5" thickBot="1" x14ac:dyDescent="0.35">
      <c r="A61" s="328" t="s">
        <v>211</v>
      </c>
      <c r="B61" s="329"/>
      <c r="C61" s="329"/>
      <c r="D61" s="329"/>
      <c r="E61" s="329"/>
      <c r="F61" s="329"/>
      <c r="G61" s="329"/>
      <c r="H61" s="330"/>
    </row>
    <row r="62" spans="1:8" x14ac:dyDescent="0.3">
      <c r="A62" s="229"/>
      <c r="B62" s="440" t="s">
        <v>184</v>
      </c>
      <c r="C62" s="441"/>
      <c r="D62" s="442"/>
      <c r="E62" s="440" t="s">
        <v>185</v>
      </c>
      <c r="F62" s="441"/>
      <c r="G62" s="442"/>
      <c r="H62" s="54"/>
    </row>
    <row r="63" spans="1:8" ht="37.5" x14ac:dyDescent="0.3">
      <c r="A63" s="67"/>
      <c r="B63" s="230" t="s">
        <v>13</v>
      </c>
      <c r="C63" s="230" t="s">
        <v>14</v>
      </c>
      <c r="D63" s="230" t="s">
        <v>15</v>
      </c>
      <c r="E63" s="230" t="s">
        <v>13</v>
      </c>
      <c r="F63" s="230" t="s">
        <v>14</v>
      </c>
      <c r="G63" s="230" t="s">
        <v>15</v>
      </c>
      <c r="H63" s="54"/>
    </row>
    <row r="64" spans="1:8" ht="37.5" x14ac:dyDescent="0.3">
      <c r="A64" s="166" t="s">
        <v>84</v>
      </c>
      <c r="B64" s="215"/>
      <c r="C64" s="215"/>
      <c r="D64" s="215"/>
      <c r="E64" s="215"/>
      <c r="F64" s="215"/>
      <c r="G64" s="215"/>
      <c r="H64" s="257" t="s">
        <v>82</v>
      </c>
    </row>
    <row r="65" spans="1:8" ht="56.25" x14ac:dyDescent="0.3">
      <c r="A65" s="35" t="s">
        <v>85</v>
      </c>
      <c r="B65" s="233" t="str">
        <f>IF(ISNUMBER(B64),B64*$B$56,"-")</f>
        <v>-</v>
      </c>
      <c r="C65" s="233" t="str">
        <f>IF(ISNUMBER(C64),C64*$C$56,"-")</f>
        <v>-</v>
      </c>
      <c r="D65" s="233" t="str">
        <f>IF(ISNUMBER(D64),D64*$D$56,"-")</f>
        <v>-</v>
      </c>
      <c r="E65" s="233" t="str">
        <f>IF(ISNUMBER(E64),E64*$B$56,"-")</f>
        <v>-</v>
      </c>
      <c r="F65" s="233" t="str">
        <f>IF(ISNUMBER(F64),F64*$C$56,"-")</f>
        <v>-</v>
      </c>
      <c r="G65" s="233" t="str">
        <f>IF(ISNUMBER(G64),G64*$D$56,"-")</f>
        <v>-</v>
      </c>
      <c r="H65" s="249" t="s">
        <v>2</v>
      </c>
    </row>
    <row r="66" spans="1:8" ht="75.75" thickBot="1" x14ac:dyDescent="0.35">
      <c r="A66" s="36" t="s">
        <v>213</v>
      </c>
      <c r="B66" s="430" t="str">
        <f>IF(ISNUMBER(D65),SUM(B65:D65),"-")</f>
        <v>-</v>
      </c>
      <c r="C66" s="431"/>
      <c r="D66" s="432"/>
      <c r="E66" s="430" t="str">
        <f>IF(ISNUMBER(G65),SUM(E65:G65),"-")</f>
        <v>-</v>
      </c>
      <c r="F66" s="431"/>
      <c r="G66" s="432"/>
      <c r="H66" s="250" t="s">
        <v>2</v>
      </c>
    </row>
    <row r="67" spans="1:8" ht="37.5" x14ac:dyDescent="0.3">
      <c r="A67" s="155" t="s">
        <v>136</v>
      </c>
      <c r="B67" s="433" t="str">
        <f>IF(ISNUMBER($B$58),$B$58,"-")</f>
        <v>-</v>
      </c>
      <c r="C67" s="434"/>
      <c r="D67" s="435"/>
      <c r="E67" s="433" t="str">
        <f>IF(ISNUMBER($B$58),$B$58,"-")</f>
        <v>-</v>
      </c>
      <c r="F67" s="434"/>
      <c r="G67" s="435"/>
      <c r="H67" s="258" t="s">
        <v>58</v>
      </c>
    </row>
    <row r="68" spans="1:8" ht="38.25" thickBot="1" x14ac:dyDescent="0.35">
      <c r="A68" s="60" t="s">
        <v>187</v>
      </c>
      <c r="B68" s="436" t="str">
        <f>IF(ISNUMBER(B67),B67*B66,"-")</f>
        <v>-</v>
      </c>
      <c r="C68" s="436"/>
      <c r="D68" s="436"/>
      <c r="E68" s="436" t="str">
        <f>IF(ISNUMBER(E67),E67*E66,"-")</f>
        <v>-</v>
      </c>
      <c r="F68" s="436"/>
      <c r="G68" s="436"/>
      <c r="H68" s="249" t="s">
        <v>2</v>
      </c>
    </row>
    <row r="69" spans="1:8" ht="19.5" thickBot="1" x14ac:dyDescent="0.35">
      <c r="A69" s="67"/>
      <c r="H69" s="54"/>
    </row>
    <row r="70" spans="1:8" ht="26.25" x14ac:dyDescent="0.3">
      <c r="A70" s="351" t="s">
        <v>120</v>
      </c>
      <c r="B70" s="352"/>
      <c r="C70" s="352"/>
      <c r="D70" s="352"/>
      <c r="E70" s="352"/>
      <c r="F70" s="352"/>
      <c r="G70" s="352"/>
      <c r="H70" s="353"/>
    </row>
    <row r="71" spans="1:8" ht="19.5" thickBot="1" x14ac:dyDescent="0.35">
      <c r="A71" s="67"/>
      <c r="H71" s="54"/>
    </row>
    <row r="72" spans="1:8" ht="19.5" thickBot="1" x14ac:dyDescent="0.35">
      <c r="A72" s="360" t="s">
        <v>101</v>
      </c>
      <c r="B72" s="361"/>
      <c r="C72" s="361"/>
      <c r="D72" s="361"/>
      <c r="E72" s="361"/>
      <c r="F72" s="361"/>
      <c r="G72" s="361"/>
      <c r="H72" s="362"/>
    </row>
    <row r="73" spans="1:8" x14ac:dyDescent="0.3">
      <c r="A73" s="67"/>
      <c r="H73" s="54"/>
    </row>
    <row r="74" spans="1:8" ht="37.5" x14ac:dyDescent="0.3">
      <c r="A74" s="371" t="s">
        <v>56</v>
      </c>
      <c r="B74" s="372"/>
      <c r="C74" s="215"/>
      <c r="D74" s="68" t="s">
        <v>2</v>
      </c>
      <c r="F74" s="320" t="s">
        <v>136</v>
      </c>
      <c r="G74" s="259"/>
      <c r="H74" s="321" t="s">
        <v>58</v>
      </c>
    </row>
    <row r="75" spans="1:8" x14ac:dyDescent="0.3">
      <c r="A75" s="67"/>
      <c r="H75" s="54"/>
    </row>
    <row r="76" spans="1:8" ht="37.5" x14ac:dyDescent="0.3">
      <c r="A76" s="67"/>
      <c r="B76" s="6" t="s">
        <v>169</v>
      </c>
      <c r="E76" s="365" t="s">
        <v>169</v>
      </c>
      <c r="F76" s="366"/>
      <c r="H76" s="54"/>
    </row>
    <row r="77" spans="1:8" ht="96" customHeight="1" x14ac:dyDescent="0.3">
      <c r="A77" s="75"/>
      <c r="B77" s="6" t="s">
        <v>195</v>
      </c>
      <c r="C77" s="267"/>
      <c r="D77" s="205"/>
      <c r="E77" s="6" t="s">
        <v>184</v>
      </c>
      <c r="F77" s="6" t="s">
        <v>185</v>
      </c>
      <c r="G77" s="205"/>
      <c r="H77" s="252"/>
    </row>
    <row r="78" spans="1:8" ht="55.5" customHeight="1" x14ac:dyDescent="0.3">
      <c r="A78" s="77" t="s">
        <v>59</v>
      </c>
      <c r="B78" s="215"/>
      <c r="C78" s="68" t="s">
        <v>58</v>
      </c>
      <c r="D78" s="272" t="s">
        <v>43</v>
      </c>
      <c r="E78" s="215"/>
      <c r="F78" s="225"/>
      <c r="G78" s="68" t="s">
        <v>58</v>
      </c>
      <c r="H78" s="54"/>
    </row>
    <row r="79" spans="1:8" ht="56.25" x14ac:dyDescent="0.3">
      <c r="A79" s="59" t="s">
        <v>186</v>
      </c>
      <c r="B79" s="10" t="str">
        <f>IF(ISNUMBER(B78),C74*B78,"-")</f>
        <v>-</v>
      </c>
      <c r="C79" s="30" t="s">
        <v>2</v>
      </c>
      <c r="D79" s="284" t="s">
        <v>186</v>
      </c>
      <c r="E79" s="10" t="str">
        <f>IF(ISNUMBER(E78),E78*$C$74,"-")</f>
        <v>-</v>
      </c>
      <c r="F79" s="10" t="str">
        <f>IF(ISNUMBER(F78),F78*$C$74,"-")</f>
        <v>-</v>
      </c>
      <c r="G79" s="30" t="s">
        <v>2</v>
      </c>
      <c r="H79" s="54"/>
    </row>
    <row r="80" spans="1:8" ht="38.25" customHeight="1" thickBot="1" x14ac:dyDescent="0.35">
      <c r="A80" s="60" t="s">
        <v>187</v>
      </c>
      <c r="B80" s="209" t="str">
        <f>IF(ISNUMBER($G$74),$G$74*B79,"-")</f>
        <v>-</v>
      </c>
      <c r="C80" s="206" t="s">
        <v>2</v>
      </c>
      <c r="D80" s="284" t="s">
        <v>187</v>
      </c>
      <c r="E80" s="209" t="str">
        <f>IF(ISNUMBER($G$74),$G$74*E79,"-")</f>
        <v>-</v>
      </c>
      <c r="F80" s="209" t="str">
        <f>IF(ISNUMBER($G$74),$G$74*F79,"-")</f>
        <v>-</v>
      </c>
      <c r="G80" s="206" t="s">
        <v>2</v>
      </c>
      <c r="H80" s="54"/>
    </row>
    <row r="81" spans="1:8" ht="19.5" thickBot="1" x14ac:dyDescent="0.35">
      <c r="A81" s="274"/>
      <c r="B81" s="275"/>
      <c r="C81" s="275"/>
      <c r="D81" s="275"/>
      <c r="E81" s="275"/>
      <c r="F81" s="275"/>
      <c r="G81" s="275"/>
      <c r="H81" s="108"/>
    </row>
    <row r="82" spans="1:8" ht="19.5" thickBot="1" x14ac:dyDescent="0.35">
      <c r="A82" s="360" t="s">
        <v>102</v>
      </c>
      <c r="B82" s="361"/>
      <c r="C82" s="361"/>
      <c r="D82" s="361"/>
      <c r="E82" s="361"/>
      <c r="F82" s="361"/>
      <c r="G82" s="361"/>
      <c r="H82" s="362"/>
    </row>
    <row r="83" spans="1:8" x14ac:dyDescent="0.3">
      <c r="A83" s="322"/>
      <c r="B83" s="323"/>
      <c r="C83" s="323"/>
      <c r="D83" s="323"/>
      <c r="E83" s="323"/>
      <c r="F83" s="323"/>
      <c r="G83" s="324"/>
      <c r="H83" s="325"/>
    </row>
    <row r="84" spans="1:8" ht="40.9" customHeight="1" x14ac:dyDescent="0.3">
      <c r="A84" s="371" t="s">
        <v>38</v>
      </c>
      <c r="B84" s="372"/>
      <c r="C84" s="215"/>
      <c r="D84" s="68" t="s">
        <v>10</v>
      </c>
      <c r="E84" s="72"/>
      <c r="F84" s="320" t="s">
        <v>136</v>
      </c>
      <c r="G84" s="259"/>
      <c r="H84" s="251" t="s">
        <v>58</v>
      </c>
    </row>
    <row r="85" spans="1:8" x14ac:dyDescent="0.3">
      <c r="A85" s="71"/>
      <c r="B85" s="72"/>
      <c r="C85" s="72"/>
      <c r="D85" s="72"/>
      <c r="E85" s="72"/>
      <c r="F85" s="72"/>
      <c r="H85" s="54"/>
    </row>
    <row r="86" spans="1:8" ht="37.5" x14ac:dyDescent="0.3">
      <c r="A86" s="67"/>
      <c r="B86" s="6" t="s">
        <v>169</v>
      </c>
      <c r="E86" s="365" t="s">
        <v>169</v>
      </c>
      <c r="F86" s="366"/>
      <c r="H86" s="54"/>
    </row>
    <row r="87" spans="1:8" ht="75" x14ac:dyDescent="0.3">
      <c r="A87" s="75"/>
      <c r="B87" s="6" t="s">
        <v>195</v>
      </c>
      <c r="C87" s="267"/>
      <c r="D87" s="205"/>
      <c r="E87" s="6" t="s">
        <v>184</v>
      </c>
      <c r="F87" s="6" t="s">
        <v>185</v>
      </c>
      <c r="G87" s="205"/>
      <c r="H87" s="252"/>
    </row>
    <row r="88" spans="1:8" x14ac:dyDescent="0.3">
      <c r="A88" s="77" t="s">
        <v>44</v>
      </c>
      <c r="B88" s="215"/>
      <c r="C88" s="68" t="s">
        <v>11</v>
      </c>
      <c r="D88" s="272" t="s">
        <v>9</v>
      </c>
      <c r="E88" s="215"/>
      <c r="F88" s="225"/>
      <c r="G88" s="68" t="s">
        <v>11</v>
      </c>
      <c r="H88" s="54"/>
    </row>
    <row r="89" spans="1:8" ht="37.5" x14ac:dyDescent="0.3">
      <c r="A89" s="59" t="s">
        <v>42</v>
      </c>
      <c r="B89" s="10" t="str">
        <f>IF(ISNUMBER(B88),$C$84*B88,"-")</f>
        <v>-</v>
      </c>
      <c r="C89" s="30" t="s">
        <v>2</v>
      </c>
      <c r="D89" s="284" t="s">
        <v>223</v>
      </c>
      <c r="E89" s="10" t="str">
        <f>IF(ISNUMBER(E88),$C$84*E88,"-")</f>
        <v>-</v>
      </c>
      <c r="F89" s="10" t="str">
        <f>IF(ISNUMBER(F88),$C$84*F88,"-")</f>
        <v>-</v>
      </c>
      <c r="G89" s="30" t="s">
        <v>2</v>
      </c>
      <c r="H89" s="54"/>
    </row>
    <row r="90" spans="1:8" ht="38.25" thickBot="1" x14ac:dyDescent="0.35">
      <c r="A90" s="60" t="s">
        <v>126</v>
      </c>
      <c r="B90" s="209" t="str">
        <f>IF(ISNUMBER($G$84),$G$84*B89,"-")</f>
        <v>-</v>
      </c>
      <c r="C90" s="206" t="s">
        <v>2</v>
      </c>
      <c r="D90" s="284" t="s">
        <v>224</v>
      </c>
      <c r="E90" s="209" t="str">
        <f t="shared" ref="E90" si="3">IF(ISNUMBER($G$84),$G$84*E89,"-")</f>
        <v>-</v>
      </c>
      <c r="F90" s="209" t="str">
        <f>IF(ISNUMBER($G$84),$G$84*F89,"-")</f>
        <v>-</v>
      </c>
      <c r="G90" s="206" t="s">
        <v>2</v>
      </c>
      <c r="H90" s="54"/>
    </row>
    <row r="91" spans="1:8" ht="19.5" thickBot="1" x14ac:dyDescent="0.35">
      <c r="A91" s="274"/>
      <c r="B91" s="275"/>
      <c r="C91" s="275"/>
      <c r="D91" s="275"/>
      <c r="E91" s="275"/>
      <c r="F91" s="275"/>
      <c r="G91" s="275"/>
      <c r="H91" s="108"/>
    </row>
    <row r="92" spans="1:8" ht="26.25" customHeight="1" x14ac:dyDescent="0.3">
      <c r="A92" s="351" t="s">
        <v>121</v>
      </c>
      <c r="B92" s="352"/>
      <c r="C92" s="352"/>
      <c r="D92" s="352"/>
      <c r="E92" s="352"/>
      <c r="F92" s="352"/>
      <c r="G92" s="352"/>
      <c r="H92" s="353"/>
    </row>
    <row r="93" spans="1:8" x14ac:dyDescent="0.3">
      <c r="A93" s="67"/>
      <c r="H93" s="54"/>
    </row>
    <row r="94" spans="1:8" x14ac:dyDescent="0.3">
      <c r="A94" s="67"/>
      <c r="H94" s="54"/>
    </row>
    <row r="95" spans="1:8" x14ac:dyDescent="0.3">
      <c r="A95" s="67"/>
      <c r="D95" s="428" t="s">
        <v>128</v>
      </c>
      <c r="E95" s="428"/>
      <c r="F95" s="428"/>
      <c r="H95" s="54"/>
    </row>
    <row r="96" spans="1:8" ht="37.5" x14ac:dyDescent="0.3">
      <c r="A96" s="67"/>
      <c r="D96" s="213" t="s">
        <v>190</v>
      </c>
      <c r="E96" s="429" t="s">
        <v>191</v>
      </c>
      <c r="F96" s="429"/>
      <c r="H96" s="54"/>
    </row>
    <row r="97" spans="1:8" ht="56.25" x14ac:dyDescent="0.3">
      <c r="A97" s="67"/>
      <c r="D97" s="6" t="s">
        <v>194</v>
      </c>
      <c r="E97" s="6" t="s">
        <v>194</v>
      </c>
      <c r="F97" s="45" t="s">
        <v>193</v>
      </c>
      <c r="H97" s="54"/>
    </row>
    <row r="98" spans="1:8" ht="36.75" customHeight="1" x14ac:dyDescent="0.3">
      <c r="A98" s="375" t="s">
        <v>215</v>
      </c>
      <c r="B98" s="377" t="s">
        <v>77</v>
      </c>
      <c r="C98" s="377"/>
      <c r="D98" s="207" t="str">
        <f>IF(ISNUMBER(D16),D16,"-")</f>
        <v>-</v>
      </c>
      <c r="E98" s="208" t="str">
        <f>IF(ISNUMBER(D24),D24,"-")</f>
        <v>-</v>
      </c>
      <c r="F98" s="208" t="str">
        <f>IF(ISNUMBER(G24),G24,"-")</f>
        <v>-</v>
      </c>
      <c r="G98" s="253" t="s">
        <v>2</v>
      </c>
      <c r="H98" s="54"/>
    </row>
    <row r="99" spans="1:8" ht="26.25" customHeight="1" x14ac:dyDescent="0.3">
      <c r="A99" s="376"/>
      <c r="B99" s="378" t="s">
        <v>86</v>
      </c>
      <c r="C99" s="378"/>
      <c r="D99" s="94" t="str">
        <f>IF(ISNUMBER(B57),B57,"-")</f>
        <v>-</v>
      </c>
      <c r="E99" s="92" t="str">
        <f>IF(ISNUMBER(B66),B66,"-")</f>
        <v>-</v>
      </c>
      <c r="F99" s="92" t="str">
        <f>IF(ISNUMBER(E66),E66,"-")</f>
        <v>-</v>
      </c>
      <c r="G99" s="253" t="s">
        <v>2</v>
      </c>
      <c r="H99" s="54"/>
    </row>
    <row r="100" spans="1:8" ht="18.75" customHeight="1" x14ac:dyDescent="0.3">
      <c r="A100" s="375" t="s">
        <v>87</v>
      </c>
      <c r="B100" s="377" t="s">
        <v>88</v>
      </c>
      <c r="C100" s="377"/>
      <c r="D100" s="94" t="str">
        <f>IF(ISNUMBER(B79),B79,"-")</f>
        <v>-</v>
      </c>
      <c r="E100" s="92" t="str">
        <f>IF(ISNUMBER(E79),E79,"-")</f>
        <v>-</v>
      </c>
      <c r="F100" s="92" t="str">
        <f>IF(ISNUMBER(F79),F79,"-")</f>
        <v>-</v>
      </c>
      <c r="G100" s="253" t="s">
        <v>2</v>
      </c>
      <c r="H100" s="54"/>
    </row>
    <row r="101" spans="1:8" ht="18.75" customHeight="1" thickBot="1" x14ac:dyDescent="0.35">
      <c r="A101" s="356"/>
      <c r="B101" s="379" t="s">
        <v>89</v>
      </c>
      <c r="C101" s="379"/>
      <c r="D101" s="96" t="str">
        <f>IF(ISNUMBER(B89),B89,"-")</f>
        <v>-</v>
      </c>
      <c r="E101" s="97" t="str">
        <f>IF(ISNUMBER(E89),E89,"-")</f>
        <v>-</v>
      </c>
      <c r="F101" s="97" t="str">
        <f>IF(ISNUMBER(F89),F89,"-")</f>
        <v>-</v>
      </c>
      <c r="G101" s="253" t="s">
        <v>2</v>
      </c>
      <c r="H101" s="54"/>
    </row>
    <row r="102" spans="1:8" ht="18.75" customHeight="1" x14ac:dyDescent="0.3">
      <c r="A102" s="67"/>
      <c r="H102" s="54"/>
    </row>
    <row r="103" spans="1:8" ht="18.75" customHeight="1" x14ac:dyDescent="0.3">
      <c r="A103" s="67"/>
      <c r="D103" s="428" t="s">
        <v>129</v>
      </c>
      <c r="E103" s="428"/>
      <c r="F103" s="428"/>
      <c r="H103" s="54"/>
    </row>
    <row r="104" spans="1:8" ht="37.5" x14ac:dyDescent="0.3">
      <c r="A104" s="67"/>
      <c r="D104" s="213" t="s">
        <v>190</v>
      </c>
      <c r="E104" s="429" t="s">
        <v>191</v>
      </c>
      <c r="F104" s="429"/>
      <c r="H104" s="54"/>
    </row>
    <row r="105" spans="1:8" ht="56.25" x14ac:dyDescent="0.3">
      <c r="A105" s="67"/>
      <c r="D105" s="6" t="s">
        <v>194</v>
      </c>
      <c r="E105" s="6" t="s">
        <v>194</v>
      </c>
      <c r="F105" s="45" t="s">
        <v>193</v>
      </c>
      <c r="H105" s="54"/>
    </row>
    <row r="106" spans="1:8" ht="26.25" customHeight="1" x14ac:dyDescent="0.3">
      <c r="A106" s="375" t="s">
        <v>215</v>
      </c>
      <c r="B106" s="377" t="s">
        <v>77</v>
      </c>
      <c r="C106" s="377"/>
      <c r="D106" s="207" t="str">
        <f>IF(ISNUMBER(D17),D17,"-")</f>
        <v>-</v>
      </c>
      <c r="E106" s="208" t="str">
        <f>IF(ISNUMBER(D25),D25,"-")</f>
        <v>-</v>
      </c>
      <c r="F106" s="208" t="str">
        <f>IF(ISNUMBER(G25),G25,"-")</f>
        <v>-</v>
      </c>
      <c r="G106" s="253" t="s">
        <v>2</v>
      </c>
      <c r="H106" s="54"/>
    </row>
    <row r="107" spans="1:8" ht="26.25" customHeight="1" x14ac:dyDescent="0.3">
      <c r="A107" s="376"/>
      <c r="B107" s="378" t="s">
        <v>86</v>
      </c>
      <c r="C107" s="378"/>
      <c r="D107" s="94" t="str">
        <f>IF(ISNUMBER(B59),B59,"-")</f>
        <v>-</v>
      </c>
      <c r="E107" s="92" t="str">
        <f>IF(ISNUMBER(B68),B68,"-")</f>
        <v>-</v>
      </c>
      <c r="F107" s="228" t="str">
        <f>IF(ISNUMBER(E68),E68,"-")</f>
        <v>-</v>
      </c>
      <c r="G107" s="253" t="s">
        <v>2</v>
      </c>
      <c r="H107" s="54"/>
    </row>
    <row r="108" spans="1:8" x14ac:dyDescent="0.3">
      <c r="A108" s="375" t="s">
        <v>87</v>
      </c>
      <c r="B108" s="377" t="s">
        <v>88</v>
      </c>
      <c r="C108" s="377"/>
      <c r="D108" s="94" t="str">
        <f>IF(ISNUMBER(B80),B80,"-")</f>
        <v>-</v>
      </c>
      <c r="E108" s="92" t="str">
        <f>IF(ISNUMBER(E80),E80,"-")</f>
        <v>-</v>
      </c>
      <c r="F108" s="92" t="str">
        <f>IF(ISNUMBER(F80),F80,"-")</f>
        <v>-</v>
      </c>
      <c r="G108" s="253" t="s">
        <v>2</v>
      </c>
      <c r="H108" s="54"/>
    </row>
    <row r="109" spans="1:8" ht="19.5" thickBot="1" x14ac:dyDescent="0.35">
      <c r="A109" s="356"/>
      <c r="B109" s="379" t="s">
        <v>89</v>
      </c>
      <c r="C109" s="379"/>
      <c r="D109" s="96" t="str">
        <f>IF(ISNUMBER(B90),B90,"-")</f>
        <v>-</v>
      </c>
      <c r="E109" s="97" t="str">
        <f>IF(ISNUMBER(E90),E90,"-")</f>
        <v>-</v>
      </c>
      <c r="F109" s="97" t="str">
        <f>IF(ISNUMBER(F90),F90,"-")</f>
        <v>-</v>
      </c>
      <c r="G109" s="254" t="s">
        <v>2</v>
      </c>
      <c r="H109" s="108"/>
    </row>
  </sheetData>
  <sheetProtection algorithmName="SHA-512" hashValue="M1V8EkC3j2lxH38gKmf5zceiBgtwtIDTOLiRw3hSPNrNVUqLcMEbdy8Tlre1237ewnExQ2SJu168oGCaLfI+3A==" saltValue="al81Y6jyjxjR1KSjGoFDxg==" spinCount="100000" sheet="1" objects="1" scenarios="1"/>
  <mergeCells count="49">
    <mergeCell ref="A1:H1"/>
    <mergeCell ref="A3:H3"/>
    <mergeCell ref="B62:D62"/>
    <mergeCell ref="E62:G62"/>
    <mergeCell ref="E96:F96"/>
    <mergeCell ref="A61:H61"/>
    <mergeCell ref="A5:H5"/>
    <mergeCell ref="A7:H7"/>
    <mergeCell ref="A12:D12"/>
    <mergeCell ref="A27:H27"/>
    <mergeCell ref="A29:A30"/>
    <mergeCell ref="B29:D29"/>
    <mergeCell ref="B20:D20"/>
    <mergeCell ref="E20:G20"/>
    <mergeCell ref="A19:G19"/>
    <mergeCell ref="A74:B74"/>
    <mergeCell ref="E66:G66"/>
    <mergeCell ref="E67:G67"/>
    <mergeCell ref="E68:G68"/>
    <mergeCell ref="B51:D51"/>
    <mergeCell ref="A53:E53"/>
    <mergeCell ref="B57:D57"/>
    <mergeCell ref="B58:D58"/>
    <mergeCell ref="B59:D59"/>
    <mergeCell ref="B66:D66"/>
    <mergeCell ref="B67:D67"/>
    <mergeCell ref="B68:D68"/>
    <mergeCell ref="A70:H70"/>
    <mergeCell ref="A72:H72"/>
    <mergeCell ref="A106:A107"/>
    <mergeCell ref="B106:C106"/>
    <mergeCell ref="A108:A109"/>
    <mergeCell ref="A100:A101"/>
    <mergeCell ref="B100:C100"/>
    <mergeCell ref="B101:C101"/>
    <mergeCell ref="E76:F76"/>
    <mergeCell ref="E86:F86"/>
    <mergeCell ref="B107:C107"/>
    <mergeCell ref="B108:C108"/>
    <mergeCell ref="B109:C109"/>
    <mergeCell ref="E104:F104"/>
    <mergeCell ref="A92:H92"/>
    <mergeCell ref="A98:A99"/>
    <mergeCell ref="D103:F103"/>
    <mergeCell ref="B98:C98"/>
    <mergeCell ref="B99:C99"/>
    <mergeCell ref="D95:F95"/>
    <mergeCell ref="A82:H82"/>
    <mergeCell ref="A84:B84"/>
  </mergeCells>
  <pageMargins left="0.7" right="0.7" top="0.75" bottom="0.75" header="0.3" footer="0.3"/>
  <pageSetup scale="54" fitToHeight="0" orientation="landscape" r:id="rId1"/>
  <headerFooter>
    <oddHeader>&amp;L&amp;G&amp;RAnnnée de création 2024</oddHeader>
    <oddFooter>&amp;R&amp;F - &amp;A</oddFoot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1A-Tubulure et Collecteurs</vt:lpstr>
      <vt:lpstr>1B - Extracteurs</vt:lpstr>
      <vt:lpstr>2-Réservoirs</vt:lpstr>
      <vt:lpstr>3-Concentrateurs membranaires</vt:lpstr>
      <vt:lpstr>4-Évaporateur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Houde</dc:creator>
  <cp:lastModifiedBy>Jessica Houde</cp:lastModifiedBy>
  <dcterms:created xsi:type="dcterms:W3CDTF">2022-01-26T12:00:58Z</dcterms:created>
  <dcterms:modified xsi:type="dcterms:W3CDTF">2024-08-28T13:06:44Z</dcterms:modified>
</cp:coreProperties>
</file>